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학생" sheetId="1" r:id="rId1"/>
  </sheets>
  <definedNames/>
  <calcPr calcId="145621"/>
</workbook>
</file>

<file path=xl/sharedStrings.xml><?xml version="1.0" encoding="utf-8"?>
<sst xmlns="http://schemas.openxmlformats.org/spreadsheetml/2006/main" count="141" uniqueCount="110">
  <si>
    <r>
      <t>닭다리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스테이크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야쿠르트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청국장</t>
    </r>
    <r>
      <rPr>
        <sz val="11"/>
        <color rgb="FF000000"/>
        <rFont val="맑은 고딕"/>
        <family val="2"/>
      </rPr>
      <t xml:space="preserve">, 케익, 슈크림빵, 초콬크림빵등. 회, </t>
    </r>
    <r>
      <rPr>
        <sz val="11"/>
        <color rgb="FF000000"/>
        <rFont val="맑은 고딕"/>
        <family val="2"/>
      </rPr>
      <t>오븐닭다리구이</t>
    </r>
    <r>
      <rPr>
        <sz val="11"/>
        <color rgb="FF000000"/>
        <rFont val="맑은 고딕"/>
        <family val="2"/>
      </rPr>
      <t xml:space="preserve">, 라면, </t>
    </r>
    <r>
      <rPr>
        <sz val="11"/>
        <color rgb="FF000000"/>
        <rFont val="맑은 고딕"/>
        <family val="2"/>
      </rPr>
      <t>쥬스</t>
    </r>
    <r>
      <rPr>
        <sz val="11"/>
        <color rgb="FF000000"/>
        <rFont val="맑은 고딕"/>
        <family val="2"/>
      </rPr>
      <t xml:space="preserve">, 황도복숭아, 조기구이, </t>
    </r>
    <r>
      <rPr>
        <sz val="11"/>
        <color rgb="FF000000"/>
        <rFont val="맑은 고딕"/>
        <family val="2"/>
      </rPr>
      <t>샌드위치</t>
    </r>
    <r>
      <rPr>
        <sz val="11"/>
        <color rgb="FF000000"/>
        <rFont val="맑은 고딕"/>
        <family val="2"/>
      </rPr>
      <t xml:space="preserve">, 치즈, 회오리감자, 수제버거, </t>
    </r>
    <r>
      <rPr>
        <sz val="11"/>
        <color rgb="FF000000"/>
        <rFont val="맑은 고딕"/>
        <family val="2"/>
      </rPr>
      <t>부대찌개</t>
    </r>
    <r>
      <rPr>
        <sz val="11"/>
        <color rgb="FF000000"/>
        <rFont val="맑은 고딕"/>
        <family val="2"/>
      </rPr>
      <t xml:space="preserve">, 아이스홍시, 건강샌드위치, </t>
    </r>
    <r>
      <rPr>
        <sz val="11"/>
        <color rgb="FF000000"/>
        <rFont val="맑은 고딕"/>
        <family val="2"/>
      </rPr>
      <t>찐감자</t>
    </r>
    <r>
      <rPr>
        <sz val="11"/>
        <color rgb="FF000000"/>
        <rFont val="맑은 고딕"/>
        <family val="2"/>
      </rPr>
      <t xml:space="preserve">, 꿀떡, 치킨, 햄버거, 국밥, 떡갈비, </t>
    </r>
    <r>
      <rPr>
        <sz val="11"/>
        <color rgb="FF000000"/>
        <rFont val="맑은 고딕"/>
        <family val="2"/>
      </rPr>
      <t xml:space="preserve">흰쌀밥
</t>
    </r>
    <r>
      <rPr>
        <sz val="11"/>
        <color rgb="FF000000"/>
        <rFont val="맑은 고딕"/>
        <family val="2"/>
      </rPr>
      <t xml:space="preserve">
딱히 없음.</t>
    </r>
  </si>
  <si>
    <r>
      <t xml:space="preserve">샌드위치, 오므라이스, </t>
    </r>
    <r>
      <rPr>
        <sz val="11"/>
        <color rgb="FF000000"/>
        <rFont val="맑은 고딕"/>
        <family val="2"/>
      </rPr>
      <t>아이스홍시</t>
    </r>
    <r>
      <rPr>
        <sz val="11"/>
        <color rgb="FF000000"/>
        <rFont val="맑은 고딕"/>
        <family val="2"/>
      </rPr>
      <t xml:space="preserve">, 구운옥수수, 달걀볶음밥, 콜팝, 피자, </t>
    </r>
    <r>
      <rPr>
        <sz val="11"/>
        <color rgb="FF000000"/>
        <rFont val="맑은 고딕"/>
        <family val="2"/>
      </rPr>
      <t>멸치</t>
    </r>
    <r>
      <rPr>
        <sz val="11"/>
        <color rgb="FF000000"/>
        <rFont val="맑은 고딕"/>
        <family val="2"/>
      </rPr>
      <t xml:space="preserve">,  </t>
    </r>
    <r>
      <rPr>
        <sz val="11"/>
        <color rgb="FF000000"/>
        <rFont val="맑은 고딕"/>
        <family val="2"/>
      </rPr>
      <t>사과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과일</t>
    </r>
    <r>
      <rPr>
        <sz val="11"/>
        <color rgb="FF000000"/>
        <rFont val="맑은 고딕"/>
        <family val="2"/>
      </rPr>
      <t xml:space="preserve">, 고기, </t>
    </r>
    <r>
      <rPr>
        <sz val="11"/>
        <color rgb="FF000000"/>
        <rFont val="맑은 고딕"/>
        <family val="2"/>
      </rPr>
      <t>쇠고기미역국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흰쌀밥</t>
    </r>
    <r>
      <rPr>
        <sz val="11"/>
        <color rgb="FF000000"/>
        <rFont val="맑은 고딕"/>
        <family val="2"/>
      </rPr>
      <t xml:space="preserve">, , </t>
    </r>
    <r>
      <rPr>
        <sz val="11"/>
        <color rgb="FF000000"/>
        <rFont val="맑은 고딕"/>
        <family val="2"/>
      </rPr>
      <t>닭다리</t>
    </r>
    <r>
      <rPr>
        <sz val="11"/>
        <color rgb="FF000000"/>
        <rFont val="맑은 고딕"/>
        <family val="2"/>
      </rPr>
      <t xml:space="preserve">, 해산물, 만두, </t>
    </r>
    <r>
      <rPr>
        <sz val="11"/>
        <color rgb="FF000000"/>
        <rFont val="맑은 고딕"/>
        <family val="2"/>
      </rPr>
      <t>탕수육</t>
    </r>
    <r>
      <rPr>
        <sz val="11"/>
        <color rgb="FF000000"/>
        <rFont val="맑은 고딕"/>
        <family val="2"/>
      </rPr>
      <t xml:space="preserve">, 국수 , 포도쥬스, , </t>
    </r>
    <r>
      <rPr>
        <sz val="11"/>
        <color rgb="FF000000"/>
        <rFont val="맑은 고딕"/>
        <family val="2"/>
      </rPr>
      <t>돼지갈비</t>
    </r>
    <r>
      <rPr>
        <sz val="11"/>
        <color rgb="FF000000"/>
        <rFont val="맑은 고딕"/>
        <family val="2"/>
      </rPr>
      <t xml:space="preserve">, 달걀반찬, 아이스크림, 치킨, 초코우유, </t>
    </r>
    <r>
      <rPr>
        <sz val="11"/>
        <color rgb="FF000000"/>
        <rFont val="맑은 고딕"/>
        <family val="2"/>
      </rPr>
      <t>계란반찬</t>
    </r>
    <r>
      <rPr>
        <sz val="11"/>
        <color rgb="FF000000"/>
        <rFont val="맑은 고딕"/>
        <family val="2"/>
      </rPr>
      <t xml:space="preserve">, , 빵, 떡, </t>
    </r>
    <r>
      <rPr>
        <sz val="11"/>
        <color rgb="FF000000"/>
        <rFont val="맑은 고딕"/>
        <family val="2"/>
      </rPr>
      <t>치즈떡볶이</t>
    </r>
    <r>
      <rPr>
        <sz val="11"/>
        <color rgb="FF000000"/>
        <rFont val="맑은 고딕"/>
        <family val="2"/>
      </rPr>
      <t xml:space="preserve">,  알탕, </t>
    </r>
    <r>
      <rPr>
        <sz val="11"/>
        <color rgb="FF000000"/>
        <rFont val="맑은 고딕"/>
        <family val="2"/>
      </rPr>
      <t>오리고기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김치볶음밥</t>
    </r>
    <r>
      <rPr>
        <sz val="11"/>
        <color rgb="FF000000"/>
        <rFont val="맑은 고딕"/>
        <family val="2"/>
      </rPr>
      <t xml:space="preserve">, 복숭아, </t>
    </r>
    <r>
      <rPr>
        <sz val="11"/>
        <color rgb="FF000000"/>
        <rFont val="맑은 고딕"/>
        <family val="2"/>
      </rPr>
      <t>과일샐러드</t>
    </r>
    <r>
      <rPr>
        <sz val="11"/>
        <color rgb="FF000000"/>
        <rFont val="맑은 고딕"/>
        <family val="2"/>
      </rPr>
      <t>, 자장면, 다 좋다. 
과일이 많이 나왔으면, 계란찜과 계란국은 싫음, 멸치 싫음, 국이 짤때도 있고 싱거울때도 있음</t>
    </r>
  </si>
  <si>
    <t xml:space="preserve">★ 기존에 반영되었고 앞으로도 반영될 메뉴는 제외하고 새로 추가될 메뉴는  급식단가, 조리공정등을 고려하여 조정할 예정임                        
</t>
  </si>
  <si>
    <r>
      <t>스테이크</t>
    </r>
    <r>
      <rPr>
        <sz val="11"/>
        <color rgb="FF000000"/>
        <rFont val="맑은 고딕"/>
        <family val="2"/>
      </rPr>
      <t xml:space="preserve">, 복숭아, 꽃게, </t>
    </r>
    <r>
      <rPr>
        <sz val="11"/>
        <color rgb="FF000000"/>
        <rFont val="맑은 고딕"/>
        <family val="2"/>
      </rPr>
      <t>잔치국수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당근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불고기덮밥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치킨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두부조림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알탕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꽃게탕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가지나물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두부조림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쇠고기</t>
    </r>
    <r>
      <rPr>
        <sz val="11"/>
        <color rgb="FF000000"/>
        <rFont val="맑은 고딕"/>
        <family val="2"/>
      </rPr>
      <t xml:space="preserve">, 
없습니다. </t>
    </r>
  </si>
  <si>
    <r>
      <t xml:space="preserve">자장면, 쿠키, 떡, 멸치, 두부, 한우, 콩나물국, </t>
    </r>
    <r>
      <rPr>
        <sz val="11"/>
        <color rgb="FF000000"/>
        <rFont val="맑은 고딕"/>
        <family val="2"/>
      </rPr>
      <t>치킨</t>
    </r>
    <r>
      <rPr>
        <sz val="11"/>
        <color rgb="FF000000"/>
        <rFont val="맑은 고딕"/>
        <family val="2"/>
      </rPr>
      <t xml:space="preserve">, 소불고기, </t>
    </r>
    <r>
      <rPr>
        <sz val="11"/>
        <color rgb="FF000000"/>
        <rFont val="맑은 고딕"/>
        <family val="2"/>
      </rPr>
      <t>돈가스</t>
    </r>
    <r>
      <rPr>
        <sz val="11"/>
        <color rgb="FF000000"/>
        <rFont val="맑은 고딕"/>
        <family val="2"/>
      </rPr>
      <t xml:space="preserve">, 냉면, </t>
    </r>
    <r>
      <rPr>
        <sz val="11"/>
        <color rgb="FF000000"/>
        <rFont val="맑은 고딕"/>
        <family val="2"/>
      </rPr>
      <t>잡채</t>
    </r>
    <r>
      <rPr>
        <sz val="11"/>
        <color rgb="FF000000"/>
        <rFont val="맑은 고딕"/>
        <family val="2"/>
      </rPr>
      <t>, 케이크, 아이스크림, 피자, 지구젤리, 떡잡채</t>
    </r>
  </si>
  <si>
    <r>
      <t xml:space="preserve">햄, </t>
    </r>
    <r>
      <rPr>
        <sz val="11"/>
        <color rgb="FF000000"/>
        <rFont val="맑은 고딕"/>
        <family val="2"/>
      </rPr>
      <t>떡볶이</t>
    </r>
    <r>
      <rPr>
        <sz val="11"/>
        <color rgb="FF000000"/>
        <rFont val="맑은 고딕"/>
        <family val="2"/>
      </rPr>
      <t xml:space="preserve">, 초밥, 김말이, 타코야끼, 푸딩, 우동, 베스킨라빈스, 햄버거, 불막창, 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족발, </t>
    </r>
    <r>
      <rPr>
        <sz val="11"/>
        <color rgb="FF000000"/>
        <rFont val="맑은 고딕"/>
        <family val="2"/>
      </rPr>
      <t>제육볶음</t>
    </r>
    <r>
      <rPr>
        <sz val="11"/>
        <color rgb="FF000000"/>
        <rFont val="맑은 고딕"/>
        <family val="2"/>
      </rPr>
      <t xml:space="preserve">, 피자, 스테이크, 팥떡, </t>
    </r>
    <r>
      <rPr>
        <sz val="11"/>
        <color rgb="FF000000"/>
        <rFont val="맑은 고딕"/>
        <family val="2"/>
      </rPr>
      <t>핫도그</t>
    </r>
    <r>
      <rPr>
        <sz val="11"/>
        <color rgb="FF000000"/>
        <rFont val="맑은 고딕"/>
        <family val="2"/>
      </rPr>
      <t xml:space="preserve">, 과일쥬스, 일전밀, 닭발, </t>
    </r>
    <r>
      <rPr>
        <sz val="11"/>
        <color rgb="FF000000"/>
        <rFont val="맑은 고딕"/>
        <family val="2"/>
      </rPr>
      <t>파인애플</t>
    </r>
    <r>
      <rPr>
        <sz val="11"/>
        <color rgb="FF000000"/>
        <rFont val="맑은 고딕"/>
        <family val="2"/>
      </rPr>
      <t xml:space="preserve">, 옥수수, 사이다, 콜라, 간장게장, </t>
    </r>
    <r>
      <rPr>
        <sz val="11"/>
        <color rgb="FF000000"/>
        <rFont val="맑은 고딕"/>
        <family val="2"/>
      </rPr>
      <t>보쌈</t>
    </r>
    <r>
      <rPr>
        <sz val="11"/>
        <color rgb="FF000000"/>
        <rFont val="맑은 고딕"/>
        <family val="2"/>
      </rPr>
      <t xml:space="preserve">, 닭꼬치, 소보로빵, 토스트, 수제햄버거, 자장면, </t>
    </r>
    <r>
      <rPr>
        <sz val="11"/>
        <color rgb="FF000000"/>
        <rFont val="맑은 고딕"/>
        <family val="2"/>
      </rPr>
      <t>닭강정</t>
    </r>
    <r>
      <rPr>
        <sz val="11"/>
        <color rgb="FF000000"/>
        <rFont val="맑은 고딕"/>
        <family val="2"/>
      </rPr>
      <t xml:space="preserve">, 크림파스타, 마카롱, 딸기, 떡갈비, </t>
    </r>
    <r>
      <rPr>
        <sz val="11"/>
        <color rgb="FF000000"/>
        <rFont val="맑은 고딕"/>
        <family val="2"/>
      </rPr>
      <t>인절미</t>
    </r>
    <r>
      <rPr>
        <sz val="11"/>
        <color rgb="FF000000"/>
        <rFont val="맑은 고딕"/>
        <family val="2"/>
      </rPr>
      <t xml:space="preserve">, 메론빵, 콩나물무침, 참치김치롤, 고구마치즈피자, </t>
    </r>
    <r>
      <rPr>
        <sz val="11"/>
        <color rgb="FF000000"/>
        <rFont val="맑은 고딕"/>
        <family val="2"/>
      </rPr>
      <t>또띠아피자</t>
    </r>
    <r>
      <rPr>
        <sz val="11"/>
        <color rgb="FF000000"/>
        <rFont val="맑은 고딕"/>
        <family val="2"/>
      </rPr>
      <t xml:space="preserve">, 무뼈닭발, 팥빙수, 파인애플 많이, 아이스크림, 붕어빵, </t>
    </r>
    <r>
      <rPr>
        <sz val="11"/>
        <color rgb="FF000000"/>
        <rFont val="맑은 고딕"/>
        <family val="2"/>
      </rPr>
      <t>고추장찌개</t>
    </r>
    <r>
      <rPr>
        <sz val="11"/>
        <color rgb="FF000000"/>
        <rFont val="맑은 고딕"/>
        <family val="2"/>
      </rPr>
      <t xml:space="preserve">, 호떡, 덮밥, 과자, 랍스타, </t>
    </r>
    <r>
      <rPr>
        <sz val="11"/>
        <color rgb="FF000000"/>
        <rFont val="맑은 고딕"/>
        <family val="2"/>
      </rPr>
      <t>열무김치</t>
    </r>
    <r>
      <rPr>
        <sz val="11"/>
        <color rgb="FF000000"/>
        <rFont val="맑은 고딕"/>
        <family val="2"/>
      </rPr>
      <t xml:space="preserve">, 
김치, 깍두기가 맛이 없다. </t>
    </r>
  </si>
  <si>
    <t>번호</t>
  </si>
  <si>
    <t>감사</t>
  </si>
  <si>
    <t>불만족</t>
  </si>
  <si>
    <t>계</t>
  </si>
  <si>
    <t>1번</t>
  </si>
  <si>
    <t>우수</t>
  </si>
  <si>
    <t>3번</t>
  </si>
  <si>
    <t>배식량</t>
  </si>
  <si>
    <t>총계</t>
  </si>
  <si>
    <t>8번</t>
  </si>
  <si>
    <t>잔반량</t>
  </si>
  <si>
    <t>위생적</t>
  </si>
  <si>
    <t>10번</t>
  </si>
  <si>
    <t>만족</t>
  </si>
  <si>
    <t>9번</t>
  </si>
  <si>
    <t>(%)</t>
  </si>
  <si>
    <t>7번</t>
  </si>
  <si>
    <t>비위생</t>
  </si>
  <si>
    <t>5학년</t>
  </si>
  <si>
    <t>내용</t>
  </si>
  <si>
    <t>2반</t>
  </si>
  <si>
    <t>4번</t>
  </si>
  <si>
    <t>5번</t>
  </si>
  <si>
    <t>보통</t>
  </si>
  <si>
    <t>적당</t>
  </si>
  <si>
    <t>2번</t>
  </si>
  <si>
    <t>적음</t>
  </si>
  <si>
    <t>6번</t>
  </si>
  <si>
    <t>도움</t>
  </si>
  <si>
    <t>많음</t>
  </si>
  <si>
    <t>3학년</t>
  </si>
  <si>
    <t>문항</t>
  </si>
  <si>
    <t>6학년</t>
  </si>
  <si>
    <t>3반</t>
  </si>
  <si>
    <t>1반</t>
  </si>
  <si>
    <t>4학년</t>
  </si>
  <si>
    <r>
      <t>떡볶이</t>
    </r>
    <r>
      <rPr>
        <sz val="11"/>
        <color rgb="FF000000"/>
        <rFont val="맑은 고딕"/>
        <family val="2"/>
      </rPr>
      <t xml:space="preserve">, 오이냉국, 우동, 오뎅국, </t>
    </r>
    <r>
      <rPr>
        <sz val="11"/>
        <color rgb="FF000000"/>
        <rFont val="맑은 고딕"/>
        <family val="2"/>
      </rPr>
      <t>식혜</t>
    </r>
    <r>
      <rPr>
        <sz val="11"/>
        <color rgb="FF000000"/>
        <rFont val="맑은 고딕"/>
        <family val="2"/>
      </rPr>
      <t xml:space="preserve">, 죽순볶음, </t>
    </r>
    <r>
      <rPr>
        <sz val="11"/>
        <color rgb="FF000000"/>
        <rFont val="맑은 고딕"/>
        <family val="2"/>
      </rPr>
      <t>순대</t>
    </r>
    <r>
      <rPr>
        <sz val="11"/>
        <color rgb="FF000000"/>
        <rFont val="맑은 고딕"/>
        <family val="2"/>
      </rPr>
      <t xml:space="preserve">, 야채볶음밥, 면요리, 단감, 과일샐러드, 레몬, 배, </t>
    </r>
    <r>
      <rPr>
        <sz val="11"/>
        <color rgb="FF000000"/>
        <rFont val="맑은 고딕"/>
        <family val="2"/>
      </rPr>
      <t>바나나</t>
    </r>
    <r>
      <rPr>
        <sz val="11"/>
        <color rgb="FF000000"/>
        <rFont val="맑은 고딕"/>
        <family val="2"/>
      </rPr>
      <t xml:space="preserve">, 자장면, 치킨, 소고기구이, 오징어젓갈, 데리버거, </t>
    </r>
    <r>
      <rPr>
        <sz val="11"/>
        <color rgb="FF000000"/>
        <rFont val="맑은 고딕"/>
        <family val="2"/>
      </rPr>
      <t>아이스크림</t>
    </r>
    <r>
      <rPr>
        <sz val="11"/>
        <color rgb="FF000000"/>
        <rFont val="맑은 고딕"/>
        <family val="2"/>
      </rPr>
      <t xml:space="preserve">, 불고기, 미역국, 된장찌개, 음료수 아무거나, 포도, 귤, 
없다. </t>
    </r>
  </si>
  <si>
    <t>p</t>
  </si>
  <si>
    <r>
      <t>삼겹살</t>
    </r>
    <r>
      <rPr>
        <sz val="11"/>
        <color rgb="FF000000"/>
        <rFont val="맑은 고딕"/>
        <family val="2"/>
      </rPr>
      <t xml:space="preserve">, 치킨, 스테이크, 오이냉국, 마카롱, </t>
    </r>
    <r>
      <rPr>
        <sz val="11"/>
        <color rgb="FF000000"/>
        <rFont val="맑은 고딕"/>
        <family val="2"/>
      </rPr>
      <t>소떡소떡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아이스홍시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감자샐러드</t>
    </r>
    <r>
      <rPr>
        <sz val="11"/>
        <color rgb="FF000000"/>
        <rFont val="맑은 고딕"/>
        <family val="2"/>
      </rPr>
      <t xml:space="preserve">, 파김치, 양파무침, 오이김치, 알감자조림, 아이스티, 핫초코, 햄버거, </t>
    </r>
    <r>
      <rPr>
        <sz val="11"/>
        <color rgb="FF000000"/>
        <rFont val="맑은 고딕"/>
        <family val="2"/>
      </rPr>
      <t>닭다리튀김</t>
    </r>
    <r>
      <rPr>
        <sz val="11"/>
        <color rgb="FF000000"/>
        <rFont val="맑은 고딕"/>
        <family val="2"/>
      </rPr>
      <t xml:space="preserve">, 아이스크림, 김치볶음밥, </t>
    </r>
    <r>
      <rPr>
        <sz val="11"/>
        <color rgb="FF000000"/>
        <rFont val="맑은 고딕"/>
        <family val="2"/>
      </rPr>
      <t>마파두부</t>
    </r>
    <r>
      <rPr>
        <sz val="11"/>
        <color rgb="FF000000"/>
        <rFont val="맑은 고딕"/>
        <family val="2"/>
      </rPr>
      <t xml:space="preserve">, 케익, 고기, 맛있는 김장김치, 크림파스타, 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회오리감자</t>
    </r>
    <r>
      <rPr>
        <sz val="11"/>
        <color rgb="FF000000"/>
        <rFont val="맑은 고딕"/>
        <family val="2"/>
      </rPr>
      <t xml:space="preserve">, 자장면, 카레라이스, 딸기, 토마토, 우리밀쿠키, 
항상 맛있는 급식을 만들어 주셔서 감사합니다. </t>
    </r>
  </si>
  <si>
    <r>
      <t>수제햄버거</t>
    </r>
    <r>
      <rPr>
        <sz val="11"/>
        <color rgb="FF000000"/>
        <rFont val="맑은 고딕"/>
        <family val="2"/>
      </rPr>
      <t xml:space="preserve">,  매운홍합찜, 등갈비, 아이스크림, </t>
    </r>
    <r>
      <rPr>
        <sz val="11"/>
        <color rgb="FF000000"/>
        <rFont val="맑은 고딕"/>
        <family val="2"/>
      </rPr>
      <t>제육볶음</t>
    </r>
    <r>
      <rPr>
        <sz val="11"/>
        <color rgb="FF000000"/>
        <rFont val="맑은 고딕"/>
        <family val="2"/>
      </rPr>
      <t xml:space="preserve">, 낙지볶음, </t>
    </r>
    <r>
      <rPr>
        <sz val="11"/>
        <color rgb="FF000000"/>
        <rFont val="맑은 고딕"/>
        <family val="2"/>
      </rPr>
      <t>삼겹살</t>
    </r>
    <r>
      <rPr>
        <sz val="11"/>
        <color rgb="FF000000"/>
        <rFont val="맑은 고딕"/>
        <family val="2"/>
      </rPr>
      <t xml:space="preserve">, 카레떡볶이, </t>
    </r>
    <r>
      <rPr>
        <sz val="11"/>
        <color rgb="FF000000"/>
        <rFont val="맑은 고딕"/>
        <family val="2"/>
      </rPr>
      <t>찜닭</t>
    </r>
    <r>
      <rPr>
        <sz val="11"/>
        <color rgb="FF000000"/>
        <rFont val="맑은 고딕"/>
        <family val="2"/>
      </rPr>
      <t xml:space="preserve">, </t>
    </r>
    <r>
      <rPr>
        <b/>
        <sz val="11"/>
        <color rgb="FF000000"/>
        <rFont val="맑은 고딕"/>
        <family val="2"/>
      </rPr>
      <t>음료수</t>
    </r>
    <r>
      <rPr>
        <sz val="11"/>
        <color rgb="FF000000"/>
        <rFont val="맑은 고딕"/>
        <family val="2"/>
      </rPr>
      <t xml:space="preserve">, 치킨, 피자, 간장게장, 족발, 바지락칼국수, </t>
    </r>
    <r>
      <rPr>
        <sz val="11"/>
        <color rgb="FF000000"/>
        <rFont val="맑은 고딕"/>
        <family val="2"/>
      </rPr>
      <t>보쌈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떡볶이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순대</t>
    </r>
    <r>
      <rPr>
        <sz val="11"/>
        <color rgb="FF000000"/>
        <rFont val="맑은 고딕"/>
        <family val="2"/>
      </rPr>
      <t xml:space="preserve">, 떡갈비, 베스킨라빈스(엄마는 외계인), </t>
    </r>
    <r>
      <rPr>
        <sz val="11"/>
        <color rgb="FF000000"/>
        <rFont val="맑은 고딕"/>
        <family val="2"/>
      </rPr>
      <t>인절미토스트</t>
    </r>
    <r>
      <rPr>
        <sz val="11"/>
        <color rgb="FF000000"/>
        <rFont val="맑은 고딕"/>
        <family val="2"/>
      </rPr>
      <t xml:space="preserve">, 딸기, 고기국, 카레, </t>
    </r>
    <r>
      <rPr>
        <sz val="11"/>
        <color rgb="FF000000"/>
        <rFont val="맑은 고딕"/>
        <family val="2"/>
      </rPr>
      <t>계란후라이같은 계란요리</t>
    </r>
    <r>
      <rPr>
        <sz val="11"/>
        <color rgb="FF000000"/>
        <rFont val="맑은 고딕"/>
        <family val="2"/>
      </rPr>
      <t xml:space="preserve">, 블루베리, </t>
    </r>
    <r>
      <rPr>
        <sz val="11"/>
        <color rgb="FF000000"/>
        <rFont val="맑은 고딕"/>
        <family val="2"/>
      </rPr>
      <t>비빔밥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부대찌개</t>
    </r>
    <r>
      <rPr>
        <sz val="11"/>
        <color rgb="FF000000"/>
        <rFont val="맑은 고딕"/>
        <family val="2"/>
      </rPr>
      <t xml:space="preserve">, 망고쥬스, 간장게장.
지금이 좋음.
계란찜에 다른재료 넣지 말아 주세요.  고기 많이 주세요. 
계란말이는 너무 많이 나오고 짜다. 
후식, 디저트메뉴가 많이 나왔으면 좋겠다. </t>
    </r>
  </si>
  <si>
    <r>
      <t xml:space="preserve">스케이크와 아스파라거스(2), </t>
    </r>
    <r>
      <rPr>
        <sz val="11"/>
        <color rgb="FF000000"/>
        <rFont val="맑은 고딕"/>
        <family val="2"/>
      </rPr>
      <t>삼겹살(6)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도토리묵</t>
    </r>
    <r>
      <rPr>
        <sz val="11"/>
        <color rgb="FF000000"/>
        <rFont val="맑은 고딕"/>
        <family val="2"/>
      </rPr>
      <t xml:space="preserve">, 귤, 김치볶음밥(2), </t>
    </r>
    <r>
      <rPr>
        <sz val="11"/>
        <color rgb="FF000000"/>
        <rFont val="맑은 고딕"/>
        <family val="2"/>
      </rPr>
      <t>인절미토스트</t>
    </r>
    <r>
      <rPr>
        <sz val="11"/>
        <color rgb="FF000000"/>
        <rFont val="맑은 고딕"/>
        <family val="2"/>
      </rPr>
      <t xml:space="preserve">, 복숭아, </t>
    </r>
    <r>
      <rPr>
        <sz val="11"/>
        <color rgb="FF000000"/>
        <rFont val="맑은 고딕"/>
        <family val="2"/>
      </rPr>
      <t>떡볶이</t>
    </r>
    <r>
      <rPr>
        <sz val="11"/>
        <color rgb="FF000000"/>
        <rFont val="맑은 고딕"/>
        <family val="2"/>
      </rPr>
      <t>, 딸기우유, 청포도(2), 곰탕, 스파게티(2), 토마토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샌드위치, 오리고기(2), 딸기, 떡국(4), </t>
    </r>
    <r>
      <rPr>
        <sz val="11"/>
        <color rgb="FF000000"/>
        <rFont val="맑은 고딕"/>
        <family val="2"/>
      </rPr>
      <t>총각김치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깍두기</t>
    </r>
    <r>
      <rPr>
        <sz val="11"/>
        <color rgb="FF000000"/>
        <rFont val="맑은 고딕"/>
        <family val="2"/>
      </rPr>
      <t xml:space="preserve">, 토스트, 아몬드, 떡, 포도, </t>
    </r>
    <r>
      <rPr>
        <sz val="11"/>
        <color rgb="FF000000"/>
        <rFont val="맑은 고딕"/>
        <family val="2"/>
      </rPr>
      <t>비빔밥</t>
    </r>
    <r>
      <rPr>
        <sz val="11"/>
        <color rgb="FF000000"/>
        <rFont val="맑은 고딕"/>
        <family val="2"/>
      </rPr>
      <t xml:space="preserve">, 눈알젤리, </t>
    </r>
    <r>
      <rPr>
        <sz val="11"/>
        <color rgb="FF000000"/>
        <rFont val="맑은 고딕"/>
        <family val="2"/>
      </rPr>
      <t xml:space="preserve">계란찜
</t>
    </r>
    <r>
      <rPr>
        <sz val="11"/>
        <color rgb="FF000000"/>
        <rFont val="맑은 고딕"/>
        <family val="2"/>
      </rPr>
      <t xml:space="preserve">
없다. 
삼겹살 급식에 더 많이 주세요. 
깍두기 많이 주세요. </t>
    </r>
  </si>
  <si>
    <t>* 식품비 2,290원에서 과일등을 제공하기 단가가 높고, 주 2회 정도 제공하려고 노력하지만 식품비 부담이 많이 되고 
  있는 실정임
 * 주 메뉴 작성시 한우(고기) 1회, 돼지고기1회, 닭고기1회, 생선류1회, 육어패류가공식품 또는 알류 1회, 식물성단백질인 두부등 콩제품 1회를 계획 
 * 파란색 메뉴는 9~12월 급식에 최대한 반영 예정이며, 붉은색 메뉴는 단가나 조리공정등을 살펴 반영이 어려울 수 있음</t>
  </si>
  <si>
    <t xml:space="preserve">     2019년 친환경 학교급식 만족도 설문조사 취합 (응답 학생수) 결과 (식단 반영 희망내용)</t>
  </si>
  <si>
    <t xml:space="preserve">★ 기존에 반영되었고 앞으로도 반영될 메뉴는 제외하고 새로 추가될 메뉴는  급식단가, 조리공정등을 고려하여 메뉴반영을 검토하겠습니다. </t>
  </si>
  <si>
    <r>
      <t>떡볶이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잡채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잔치국수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자장면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오므라이스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치킨</t>
    </r>
    <r>
      <rPr>
        <sz val="11"/>
        <color rgb="FF000000"/>
        <rFont val="맑은 고딕"/>
        <family val="2"/>
      </rPr>
      <t xml:space="preserve">, 빵, </t>
    </r>
    <r>
      <rPr>
        <sz val="11"/>
        <color rgb="FF000000"/>
        <rFont val="맑은 고딕"/>
        <family val="2"/>
      </rPr>
      <t>생선가스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치즈돈가스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쿠키</t>
    </r>
    <r>
      <rPr>
        <sz val="11"/>
        <color rgb="FF000000"/>
        <rFont val="맑은 고딕"/>
        <family val="2"/>
      </rPr>
      <t xml:space="preserve">, 피자, </t>
    </r>
    <r>
      <rPr>
        <sz val="11"/>
        <color rgb="FF000000"/>
        <rFont val="맑은 고딕"/>
        <family val="2"/>
      </rPr>
      <t>닭강정</t>
    </r>
    <r>
      <rPr>
        <sz val="11"/>
        <color rgb="FF000000"/>
        <rFont val="맑은 고딕"/>
        <family val="2"/>
      </rPr>
      <t xml:space="preserve">, 케이크, </t>
    </r>
    <r>
      <rPr>
        <sz val="11"/>
        <color rgb="FF000000"/>
        <rFont val="맑은 고딕"/>
        <family val="2"/>
      </rPr>
      <t>바나나우유</t>
    </r>
    <r>
      <rPr>
        <sz val="11"/>
        <color rgb="FF000000"/>
        <rFont val="맑은 고딕"/>
        <family val="2"/>
      </rPr>
      <t xml:space="preserve">,  </t>
    </r>
    <r>
      <rPr>
        <sz val="11"/>
        <color rgb="FF000000"/>
        <rFont val="맑은 고딕"/>
        <family val="2"/>
      </rPr>
      <t>무지개떡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계란말이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어묵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튀김만두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소떡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과일</t>
    </r>
    <r>
      <rPr>
        <sz val="11"/>
        <color rgb="FF000000"/>
        <rFont val="맑은 고딕"/>
        <family val="2"/>
      </rPr>
      <t xml:space="preserve">, 
돈가스, 불고기, 닭고기 종류의 육류좀 늘려주세요. 
</t>
    </r>
  </si>
  <si>
    <r>
      <t>닭강정</t>
    </r>
    <r>
      <rPr>
        <sz val="11"/>
        <color rgb="FF000000"/>
        <rFont val="맑은 고딕"/>
        <family val="2"/>
      </rPr>
      <t xml:space="preserve">, 간장게장(8명), 알로에음료, </t>
    </r>
    <r>
      <rPr>
        <sz val="11"/>
        <color rgb="FF000000"/>
        <rFont val="맑은 고딕"/>
        <family val="2"/>
      </rPr>
      <t>계란후라이(4명)</t>
    </r>
    <r>
      <rPr>
        <sz val="11"/>
        <color rgb="FF000000"/>
        <rFont val="맑은 고딕"/>
        <family val="2"/>
      </rPr>
      <t xml:space="preserve">, 등갈비, 구운소고기, 베이컨말이, 미니피자 삼각김밥, 베이컨감자말이, </t>
    </r>
    <r>
      <rPr>
        <sz val="11"/>
        <color rgb="FF000000"/>
        <rFont val="맑은 고딕"/>
        <family val="2"/>
      </rPr>
      <t>과일쥬스</t>
    </r>
    <r>
      <rPr>
        <sz val="11"/>
        <color rgb="FF000000"/>
        <rFont val="맑은 고딕"/>
        <family val="2"/>
      </rPr>
      <t>, 삼겹살, 칼국수, 닭꼬치, 갈비탕, 카레, , 수제햄버거, 베스킨라빈스, 버블티, 닭꼬치, 갈비탕, 칼국수, 투게더, 슈퍼콘, 곱창, 곱창구이, 막창, 흑설탕버블티, 등갈비, 알로에쥬스, 
닭강정이 자주 나왔으면 좋겠다. 후식을 2가지로 했으면 좋겠다. 김치가 맛이 없다.  건강에 좋은 맛은 맛이 없다.</t>
    </r>
  </si>
  <si>
    <t>Feed back</t>
  </si>
  <si>
    <t>건강 생각해먹음</t>
  </si>
  <si>
    <t>보통이상: 99.7%</t>
  </si>
  <si>
    <t>나물, 채소섭취</t>
  </si>
  <si>
    <t>♣ 위생적이라는 인식이 많이 향상됨</t>
  </si>
  <si>
    <t xml:space="preserve"> ♣ 매일 손씻는 위생비율이 낮아짐</t>
  </si>
  <si>
    <t>♣ 재료선정에 대한 인식이 높아짐</t>
  </si>
  <si>
    <t>♣ 배식 적당이상이 인지 향상됨</t>
  </si>
  <si>
    <r>
      <t>짬뽕국</t>
    </r>
    <r>
      <rPr>
        <sz val="11"/>
        <color rgb="FF000000"/>
        <rFont val="맑은 고딕"/>
        <family val="2"/>
      </rPr>
      <t xml:space="preserve">, 순대국, </t>
    </r>
    <r>
      <rPr>
        <sz val="11"/>
        <color rgb="FF000000"/>
        <rFont val="맑은 고딕"/>
        <family val="2"/>
      </rPr>
      <t>떡</t>
    </r>
    <r>
      <rPr>
        <sz val="11"/>
        <color rgb="FF000000"/>
        <rFont val="맑은 고딕"/>
        <family val="2"/>
      </rPr>
      <t xml:space="preserve">, 케이크, 과일, </t>
    </r>
    <r>
      <rPr>
        <sz val="11"/>
        <color rgb="FF000000"/>
        <rFont val="맑은 고딕"/>
        <family val="2"/>
      </rPr>
      <t>요거트</t>
    </r>
    <r>
      <rPr>
        <sz val="11"/>
        <color rgb="FF000000"/>
        <rFont val="맑은 고딕"/>
        <family val="2"/>
      </rPr>
      <t xml:space="preserve">, 숯불바베큐, </t>
    </r>
    <r>
      <rPr>
        <sz val="11"/>
        <color rgb="FF000000"/>
        <rFont val="맑은 고딕"/>
        <family val="2"/>
      </rPr>
      <t>닭다리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쥬스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미역국</t>
    </r>
    <r>
      <rPr>
        <sz val="11"/>
        <color rgb="FF000000"/>
        <rFont val="맑은 고딕"/>
        <family val="2"/>
      </rPr>
      <t xml:space="preserve">, 추어탕, 추어튀김, </t>
    </r>
    <r>
      <rPr>
        <sz val="11"/>
        <color rgb="FF000000"/>
        <rFont val="맑은 고딕"/>
        <family val="2"/>
      </rPr>
      <t>소떡소떡</t>
    </r>
    <r>
      <rPr>
        <sz val="11"/>
        <color rgb="FF000000"/>
        <rFont val="맑은 고딕"/>
        <family val="2"/>
      </rPr>
      <t xml:space="preserve">, 찐빵, </t>
    </r>
    <r>
      <rPr>
        <sz val="11"/>
        <color rgb="FF000000"/>
        <rFont val="맑은 고딕"/>
        <family val="2"/>
      </rPr>
      <t>김치볶음밥</t>
    </r>
    <r>
      <rPr>
        <sz val="11"/>
        <color rgb="FF000000"/>
        <rFont val="맑은 고딕"/>
        <family val="2"/>
      </rPr>
      <t xml:space="preserve">, 국물떡볶이, 거봉, 구슬아이스크림, </t>
    </r>
    <r>
      <rPr>
        <sz val="11"/>
        <color rgb="FF000000"/>
        <rFont val="맑은 고딕"/>
        <family val="2"/>
      </rPr>
      <t>수제버거</t>
    </r>
    <r>
      <rPr>
        <sz val="11"/>
        <color rgb="FF000000"/>
        <rFont val="맑은 고딕"/>
        <family val="2"/>
      </rPr>
      <t xml:space="preserve">, 망고, </t>
    </r>
    <r>
      <rPr>
        <sz val="11"/>
        <color rgb="FF000000"/>
        <rFont val="맑은 고딕"/>
        <family val="2"/>
      </rPr>
      <t>스파게티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잔치국수</t>
    </r>
    <r>
      <rPr>
        <sz val="11"/>
        <color rgb="FF000000"/>
        <rFont val="맑은 고딕"/>
        <family val="2"/>
      </rPr>
      <t xml:space="preserve">, 우동, </t>
    </r>
    <r>
      <rPr>
        <sz val="11"/>
        <color rgb="FF000000"/>
        <rFont val="맑은 고딕"/>
        <family val="2"/>
      </rPr>
      <t>새우튀김</t>
    </r>
    <r>
      <rPr>
        <sz val="11"/>
        <color rgb="FF000000"/>
        <rFont val="맑은 고딕"/>
        <family val="2"/>
      </rPr>
      <t xml:space="preserve">, 간장게장, 곤드레밥, </t>
    </r>
    <r>
      <rPr>
        <sz val="11"/>
        <color rgb="FF000000"/>
        <rFont val="맑은 고딕"/>
        <family val="2"/>
      </rPr>
      <t>과일</t>
    </r>
    <r>
      <rPr>
        <sz val="11"/>
        <color rgb="FF000000"/>
        <rFont val="맑은 고딕"/>
        <family val="2"/>
      </rPr>
      <t xml:space="preserve">, 화채, 과일샌드위치, 겉절이, </t>
    </r>
    <r>
      <rPr>
        <sz val="11"/>
        <color rgb="FF000000"/>
        <rFont val="맑은 고딕"/>
        <family val="2"/>
      </rPr>
      <t>닭꼬치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오븐양념닭다리구이</t>
    </r>
    <r>
      <rPr>
        <sz val="11"/>
        <color rgb="FF000000"/>
        <rFont val="맑은 고딕"/>
        <family val="2"/>
      </rPr>
      <t xml:space="preserve">, 베스킨라빈스 콘, 만두국, 엽떡, 매운국, </t>
    </r>
    <r>
      <rPr>
        <sz val="11"/>
        <color rgb="FF000000"/>
        <rFont val="맑은 고딕"/>
        <family val="2"/>
      </rPr>
      <t>고기구이/소스</t>
    </r>
    <r>
      <rPr>
        <sz val="11"/>
        <color rgb="FF000000"/>
        <rFont val="맑은 고딕"/>
        <family val="2"/>
      </rPr>
      <t xml:space="preserve"> 
구슬아이스크림이 자주 나오면 좋겠다. 
빵, 떡, 주스, 과일, 케익 후식이 자주 나오면 좋겠다. </t>
    </r>
  </si>
  <si>
    <r>
      <t xml:space="preserve">감사: </t>
    </r>
    <r>
      <rPr>
        <sz val="11"/>
        <color rgb="FF000000"/>
        <rFont val="맑은 고딕"/>
        <family val="2"/>
      </rPr>
      <t>63.0%</t>
    </r>
    <r>
      <rPr>
        <b/>
        <sz val="12"/>
        <color rgb="FF000000"/>
        <rFont val="맑은 고딕"/>
        <family val="2"/>
      </rPr>
      <t xml:space="preserve"> </t>
    </r>
  </si>
  <si>
    <t>도움되지않음</t>
  </si>
  <si>
    <t>매우적음</t>
  </si>
  <si>
    <t>매우많음</t>
  </si>
  <si>
    <t>매우우수</t>
  </si>
  <si>
    <t>자주많이남김</t>
  </si>
  <si>
    <t>영양식생활교육</t>
  </si>
  <si>
    <t>매우도움</t>
  </si>
  <si>
    <t>급식위생</t>
  </si>
  <si>
    <t>조금남김</t>
  </si>
  <si>
    <t>매우 비위생</t>
  </si>
  <si>
    <t>깨끗한 손씻기</t>
  </si>
  <si>
    <t>거의먹지 않음</t>
  </si>
  <si>
    <t>감사하지않음</t>
  </si>
  <si>
    <t>급식감사</t>
  </si>
  <si>
    <t>매일먹음</t>
  </si>
  <si>
    <t>백분율
(%)</t>
  </si>
  <si>
    <t>매무불만족</t>
  </si>
  <si>
    <t>배식당번일때</t>
  </si>
  <si>
    <t>재료선정</t>
  </si>
  <si>
    <t>잘 안 씻음</t>
  </si>
  <si>
    <t>3회/주</t>
  </si>
  <si>
    <t>매일다먹음</t>
  </si>
  <si>
    <t>메뉴반영</t>
  </si>
  <si>
    <t>씻지 않음</t>
  </si>
  <si>
    <t>비  고</t>
  </si>
  <si>
    <t>매일씻음</t>
  </si>
  <si>
    <t>좋지않음</t>
  </si>
  <si>
    <t>매우위생</t>
  </si>
  <si>
    <t>조금먹음</t>
  </si>
  <si>
    <t>자주조금남김</t>
  </si>
  <si>
    <t>매우만족</t>
  </si>
  <si>
    <t>♣ 채소의 매일섭취 비율이 다소
   낮아짐</t>
  </si>
  <si>
    <t>학교급식만족도 (94.8%)</t>
  </si>
  <si>
    <t xml:space="preserve">도움이상: 65.0% </t>
  </si>
  <si>
    <r>
      <t xml:space="preserve">보통이상: </t>
    </r>
    <r>
      <rPr>
        <sz val="11"/>
        <color rgb="FF000000"/>
        <rFont val="맑은 고딕"/>
        <family val="2"/>
      </rPr>
      <t>98.9%</t>
    </r>
    <r>
      <rPr>
        <b/>
        <sz val="12"/>
        <color rgb="FF000000"/>
        <rFont val="맑은 고딕"/>
        <family val="2"/>
      </rPr>
      <t xml:space="preserve"> </t>
    </r>
  </si>
  <si>
    <t>적당이상: 89.6%  (작년 80%)</t>
  </si>
  <si>
    <t>조금남김: 27.8% (작년 39%)</t>
  </si>
  <si>
    <t>보통이상: 99.2% (작년 97.0%)</t>
  </si>
  <si>
    <t>♣ 만족도 비율이 작년대비 4.8% 증가함</t>
  </si>
  <si>
    <t>매일 다먹음: 36.3%  (작년 34%)</t>
  </si>
  <si>
    <t>매일씻음: 78.4% (작년 82.0%)</t>
  </si>
  <si>
    <r>
      <t xml:space="preserve">위생적이상: </t>
    </r>
    <r>
      <rPr>
        <sz val="11"/>
        <color rgb="FF000000"/>
        <rFont val="맑은 고딕"/>
        <family val="2"/>
      </rPr>
      <t>74.9% (작년 49%)</t>
    </r>
  </si>
  <si>
    <r>
      <t xml:space="preserve">보통이상:  </t>
    </r>
    <r>
      <rPr>
        <sz val="11"/>
        <color rgb="FF000000"/>
        <rFont val="맑은 고딕"/>
        <family val="2"/>
      </rPr>
      <t>94.8%</t>
    </r>
    <r>
      <rPr>
        <b/>
        <sz val="12"/>
        <color rgb="FF000000"/>
        <rFont val="맑은 고딕"/>
        <family val="2"/>
      </rPr>
      <t xml:space="preserve"> (작년 90%) </t>
    </r>
  </si>
  <si>
    <r>
      <t xml:space="preserve">많음이상: </t>
    </r>
    <r>
      <rPr>
        <sz val="11"/>
        <color rgb="FF000000"/>
        <rFont val="맑은 고딕"/>
        <family val="2"/>
      </rPr>
      <t>15.6%</t>
    </r>
    <r>
      <rPr>
        <b/>
        <sz val="12"/>
        <color rgb="FF000000"/>
        <rFont val="맑은 고딕"/>
        <family val="2"/>
      </rPr>
      <t xml:space="preserve">  (작년 13%)</t>
    </r>
  </si>
  <si>
    <r>
      <t xml:space="preserve">매일먹음 : </t>
    </r>
    <r>
      <rPr>
        <sz val="11"/>
        <color rgb="FF000000"/>
        <rFont val="맑은 고딕"/>
        <family val="2"/>
      </rPr>
      <t>23.3%  (작년 28%)</t>
    </r>
  </si>
  <si>
    <r>
      <t xml:space="preserve">보통이상: </t>
    </r>
    <r>
      <rPr>
        <sz val="11"/>
        <color rgb="FF000000"/>
        <rFont val="맑은 고딕"/>
        <family val="2"/>
      </rPr>
      <t>97.3%</t>
    </r>
    <r>
      <rPr>
        <b/>
        <sz val="12"/>
        <color rgb="FF000000"/>
        <rFont val="맑은 고딕"/>
        <family val="2"/>
      </rPr>
      <t xml:space="preserve">  (작년 94%)</t>
    </r>
  </si>
  <si>
    <r>
      <t xml:space="preserve">만족이상:  </t>
    </r>
    <r>
      <rPr>
        <sz val="11"/>
        <color rgb="FF000000"/>
        <rFont val="맑은 고딕"/>
        <family val="2"/>
      </rPr>
      <t>71.6%</t>
    </r>
    <r>
      <rPr>
        <b/>
        <sz val="12"/>
        <color rgb="FF000000"/>
        <rFont val="맑은 고딕"/>
        <family val="2"/>
      </rPr>
      <t xml:space="preserve"> (작년 54%)</t>
    </r>
  </si>
  <si>
    <r>
      <t xml:space="preserve">우수이상: </t>
    </r>
    <r>
      <rPr>
        <sz val="11"/>
        <color rgb="FF000000"/>
        <rFont val="맑은 고딕"/>
        <family val="2"/>
      </rPr>
      <t>83.7%</t>
    </r>
    <r>
      <rPr>
        <b/>
        <sz val="12"/>
        <color rgb="FF000000"/>
        <rFont val="맑은 고딕"/>
        <family val="2"/>
      </rPr>
      <t xml:space="preserve"> (작년 45.0%)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</si>
</sst>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"/>
  </numFmts>
  <fonts count="2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20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HY강B"/>
      <family val="2"/>
    </font>
    <font>
      <b/>
      <sz val="23"/>
      <color rgb="FF000000"/>
      <name val="맑은 고딕"/>
      <family val="2"/>
    </font>
    <font>
      <sz val="14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9"/>
      <color rgb="FF000000"/>
      <name val="맑은 고딕"/>
      <family val="2"/>
    </font>
    <font>
      <sz val="13"/>
      <color rgb="FF000000"/>
      <name val="맑은 고딕"/>
      <family val="2"/>
    </font>
    <font>
      <b/>
      <sz val="18"/>
      <color rgb="FF000000"/>
      <name val="맑은 고딕"/>
      <family val="2"/>
    </font>
    <font>
      <b/>
      <sz val="11"/>
      <color rgb="FF0059FF"/>
      <name val="맑은 고딕"/>
      <family val="2"/>
    </font>
    <font>
      <sz val="11"/>
      <color rgb="FF0059FF"/>
      <name val="맑은 고딕"/>
      <family val="2"/>
    </font>
    <font>
      <b/>
      <sz val="11"/>
      <color rgb="FFFF0000"/>
      <name val="맑은 고딕"/>
      <family val="2"/>
    </font>
    <font>
      <b/>
      <sz val="12"/>
      <color rgb="FF0000FF"/>
      <name val="맑은 고딕"/>
      <family val="2"/>
    </font>
    <font>
      <b/>
      <sz val="12"/>
      <color rgb="FF0059FF"/>
      <name val="맑은 고딕"/>
      <family val="2"/>
    </font>
    <font>
      <b/>
      <sz val="12"/>
      <color rgb="FFFF0000"/>
      <name val="맑은 고딕"/>
      <family val="2"/>
    </font>
  </fonts>
  <fills count="22">
    <fill>
      <patternFill/>
    </fill>
    <fill>
      <patternFill patternType="gray125"/>
    </fill>
    <fill>
      <patternFill patternType="solid">
        <fgColor rgb="FF8CB3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568ED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B0FFFF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F4E5B2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17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center"/>
    </xf>
    <xf numFmtId="0" fontId="4" fillId="2" borderId="8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3" borderId="7" xfId="0" applyNumberForma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0" fillId="4" borderId="4" xfId="0" applyNumberFormat="1" applyFill="1" applyBorder="1" applyAlignment="1">
      <alignment vertical="center"/>
    </xf>
    <xf numFmtId="164" fontId="5" fillId="4" borderId="7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0" fontId="0" fillId="5" borderId="4" xfId="0" applyNumberForma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0" fillId="6" borderId="7" xfId="0" applyNumberFormat="1" applyFill="1" applyBorder="1" applyAlignment="1">
      <alignment vertical="center"/>
    </xf>
    <xf numFmtId="0" fontId="0" fillId="7" borderId="7" xfId="0" applyNumberFormat="1" applyFill="1" applyBorder="1" applyAlignment="1">
      <alignment vertical="center"/>
    </xf>
    <xf numFmtId="0" fontId="0" fillId="8" borderId="7" xfId="0" applyNumberFormat="1" applyFill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64" fontId="5" fillId="9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5" fillId="6" borderId="7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vertical="center"/>
    </xf>
    <xf numFmtId="0" fontId="0" fillId="10" borderId="4" xfId="0" applyNumberFormat="1" applyFill="1" applyBorder="1" applyAlignment="1">
      <alignment vertical="center"/>
    </xf>
    <xf numFmtId="164" fontId="5" fillId="10" borderId="7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0" fillId="9" borderId="4" xfId="0" applyNumberFormat="1" applyFill="1" applyBorder="1" applyAlignment="1">
      <alignment vertical="center"/>
    </xf>
    <xf numFmtId="164" fontId="5" fillId="9" borderId="1" xfId="0" applyNumberFormat="1" applyFont="1" applyFill="1" applyBorder="1" applyAlignment="1">
      <alignment vertical="center"/>
    </xf>
    <xf numFmtId="164" fontId="5" fillId="7" borderId="7" xfId="0" applyNumberFormat="1" applyFont="1" applyFill="1" applyBorder="1" applyAlignment="1">
      <alignment vertical="center"/>
    </xf>
    <xf numFmtId="164" fontId="5" fillId="7" borderId="5" xfId="0" applyNumberFormat="1" applyFont="1" applyFill="1" applyBorder="1" applyAlignment="1">
      <alignment vertical="center"/>
    </xf>
    <xf numFmtId="0" fontId="0" fillId="11" borderId="4" xfId="0" applyNumberFormat="1" applyFill="1" applyBorder="1" applyAlignment="1">
      <alignment vertical="center"/>
    </xf>
    <xf numFmtId="164" fontId="5" fillId="11" borderId="7" xfId="0" applyNumberFormat="1" applyFont="1" applyFill="1" applyBorder="1" applyAlignment="1">
      <alignment vertical="center"/>
    </xf>
    <xf numFmtId="164" fontId="5" fillId="11" borderId="1" xfId="0" applyNumberFormat="1" applyFont="1" applyFill="1" applyBorder="1" applyAlignment="1">
      <alignment vertical="center"/>
    </xf>
    <xf numFmtId="0" fontId="0" fillId="12" borderId="4" xfId="0" applyNumberFormat="1" applyFill="1" applyBorder="1" applyAlignment="1">
      <alignment vertical="center"/>
    </xf>
    <xf numFmtId="164" fontId="5" fillId="12" borderId="7" xfId="0" applyNumberFormat="1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 vertical="center"/>
    </xf>
    <xf numFmtId="164" fontId="5" fillId="8" borderId="7" xfId="0" applyNumberFormat="1" applyFont="1" applyFill="1" applyBorder="1" applyAlignment="1">
      <alignment vertical="center"/>
    </xf>
    <xf numFmtId="164" fontId="5" fillId="8" borderId="5" xfId="0" applyNumberFormat="1" applyFont="1" applyFill="1" applyBorder="1" applyAlignment="1">
      <alignment vertical="center"/>
    </xf>
    <xf numFmtId="0" fontId="0" fillId="13" borderId="4" xfId="0" applyNumberFormat="1" applyFill="1" applyBorder="1" applyAlignment="1">
      <alignment vertical="center"/>
    </xf>
    <xf numFmtId="164" fontId="5" fillId="13" borderId="7" xfId="0" applyNumberFormat="1" applyFont="1" applyFill="1" applyBorder="1" applyAlignment="1">
      <alignment vertical="center"/>
    </xf>
    <xf numFmtId="164" fontId="5" fillId="13" borderId="1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6" borderId="8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4" fontId="7" fillId="9" borderId="8" xfId="0" applyNumberFormat="1" applyFont="1" applyFill="1" applyBorder="1" applyAlignment="1">
      <alignment vertical="center"/>
    </xf>
    <xf numFmtId="164" fontId="7" fillId="7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vertical="center"/>
    </xf>
    <xf numFmtId="164" fontId="7" fillId="12" borderId="8" xfId="0" applyNumberFormat="1" applyFont="1" applyFill="1" applyBorder="1" applyAlignment="1">
      <alignment vertical="center"/>
    </xf>
    <xf numFmtId="164" fontId="7" fillId="8" borderId="8" xfId="0" applyNumberFormat="1" applyFont="1" applyFill="1" applyBorder="1" applyAlignment="1">
      <alignment vertical="center"/>
    </xf>
    <xf numFmtId="164" fontId="7" fillId="10" borderId="8" xfId="0" applyNumberFormat="1" applyFont="1" applyFill="1" applyBorder="1" applyAlignment="1">
      <alignment vertical="center"/>
    </xf>
    <xf numFmtId="164" fontId="7" fillId="13" borderId="8" xfId="0" applyNumberFormat="1" applyFont="1" applyFill="1" applyBorder="1" applyAlignment="1">
      <alignment vertical="center"/>
    </xf>
    <xf numFmtId="0" fontId="4" fillId="3" borderId="7" xfId="0" applyNumberFormat="1" applyFont="1" applyFill="1" applyBorder="1" applyAlignment="1">
      <alignment vertical="center"/>
    </xf>
    <xf numFmtId="0" fontId="4" fillId="6" borderId="7" xfId="0" applyNumberFormat="1" applyFont="1" applyFill="1" applyBorder="1" applyAlignment="1">
      <alignment vertical="center"/>
    </xf>
    <xf numFmtId="0" fontId="4" fillId="7" borderId="7" xfId="0" applyNumberFormat="1" applyFont="1" applyFill="1" applyBorder="1" applyAlignment="1">
      <alignment vertical="center"/>
    </xf>
    <xf numFmtId="0" fontId="4" fillId="8" borderId="7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14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15" borderId="8" xfId="0" applyNumberFormat="1" applyFont="1" applyFill="1" applyBorder="1" applyAlignment="1">
      <alignment horizontal="center" vertical="center"/>
    </xf>
    <xf numFmtId="0" fontId="4" fillId="16" borderId="8" xfId="0" applyNumberFormat="1" applyFont="1" applyFill="1" applyBorder="1" applyAlignment="1">
      <alignment horizontal="center" vertical="center"/>
    </xf>
    <xf numFmtId="0" fontId="4" fillId="17" borderId="8" xfId="0" applyNumberFormat="1" applyFont="1" applyFill="1" applyBorder="1" applyAlignment="1">
      <alignment horizontal="center" vertical="center"/>
    </xf>
    <xf numFmtId="0" fontId="4" fillId="18" borderId="8" xfId="0" applyNumberFormat="1" applyFont="1" applyFill="1" applyBorder="1" applyAlignment="1">
      <alignment horizontal="center" vertical="center"/>
    </xf>
    <xf numFmtId="0" fontId="6" fillId="19" borderId="7" xfId="0" applyNumberFormat="1" applyFont="1" applyFill="1" applyBorder="1" applyAlignment="1">
      <alignment vertical="center"/>
    </xf>
    <xf numFmtId="0" fontId="6" fillId="0" borderId="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0" borderId="14" xfId="0" applyNumberFormat="1" applyFont="1" applyFill="1" applyBorder="1" applyAlignment="1">
      <alignment horizontal="center" vertical="center"/>
    </xf>
    <xf numFmtId="0" fontId="4" fillId="20" borderId="15" xfId="0" applyNumberFormat="1" applyFont="1" applyFill="1" applyBorder="1" applyAlignment="1">
      <alignment horizontal="center" vertical="center"/>
    </xf>
    <xf numFmtId="0" fontId="4" fillId="20" borderId="12" xfId="0" applyNumberFormat="1" applyFont="1" applyFill="1" applyBorder="1" applyAlignment="1">
      <alignment horizontal="center" vertical="center"/>
    </xf>
    <xf numFmtId="0" fontId="4" fillId="21" borderId="14" xfId="0" applyNumberFormat="1" applyFont="1" applyFill="1" applyBorder="1" applyAlignment="1">
      <alignment horizontal="center" vertical="center"/>
    </xf>
    <xf numFmtId="0" fontId="4" fillId="21" borderId="15" xfId="0" applyNumberFormat="1" applyFont="1" applyFill="1" applyBorder="1" applyAlignment="1">
      <alignment horizontal="center" vertical="center"/>
    </xf>
    <xf numFmtId="0" fontId="4" fillId="21" borderId="12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20" borderId="8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AA49"/>
  <sheetViews>
    <sheetView tabSelected="1" zoomScaleSheetLayoutView="75" workbookViewId="0" topLeftCell="A1">
      <selection activeCell="S17" sqref="S17"/>
    </sheetView>
  </sheetViews>
  <sheetFormatPr defaultColWidth="9.00390625" defaultRowHeight="16.5"/>
  <cols>
    <col min="1" max="1" width="5.375" style="0" bestFit="1" customWidth="1"/>
    <col min="2" max="2" width="5.25390625" style="0" bestFit="1" customWidth="1"/>
    <col min="3" max="5" width="5.75390625" style="0" customWidth="1"/>
    <col min="6" max="7" width="7.625" style="0" customWidth="1"/>
    <col min="8" max="10" width="5.75390625" style="0" customWidth="1"/>
    <col min="11" max="12" width="7.625" style="0" customWidth="1"/>
    <col min="13" max="15" width="5.75390625" style="0" customWidth="1"/>
    <col min="16" max="17" width="7.625" style="0" customWidth="1"/>
    <col min="18" max="20" width="5.75390625" style="0" customWidth="1"/>
    <col min="21" max="22" width="7.625" style="0" customWidth="1"/>
    <col min="23" max="23" width="9.00390625" style="0" customWidth="1"/>
    <col min="24" max="24" width="10.25390625" style="0" customWidth="1"/>
    <col min="25" max="25" width="15.50390625" style="0" bestFit="1" customWidth="1"/>
    <col min="26" max="26" width="33.625" style="0" customWidth="1"/>
    <col min="27" max="27" width="9.00390625" style="0" bestFit="1" customWidth="1"/>
  </cols>
  <sheetData>
    <row r="2" spans="1:26" ht="35.25" customHeight="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7.75" customHeight="1">
      <c r="A4" s="104" t="s">
        <v>37</v>
      </c>
      <c r="B4" s="104" t="s">
        <v>6</v>
      </c>
      <c r="C4" s="105" t="s">
        <v>36</v>
      </c>
      <c r="D4" s="106"/>
      <c r="E4" s="106"/>
      <c r="F4" s="106"/>
      <c r="G4" s="107"/>
      <c r="H4" s="105" t="s">
        <v>41</v>
      </c>
      <c r="I4" s="106"/>
      <c r="J4" s="106"/>
      <c r="K4" s="106"/>
      <c r="L4" s="107"/>
      <c r="M4" s="108" t="s">
        <v>24</v>
      </c>
      <c r="N4" s="109"/>
      <c r="O4" s="109"/>
      <c r="P4" s="109"/>
      <c r="Q4" s="110"/>
      <c r="R4" s="112" t="s">
        <v>38</v>
      </c>
      <c r="S4" s="112"/>
      <c r="T4" s="112"/>
      <c r="U4" s="112"/>
      <c r="V4" s="112"/>
      <c r="W4" s="98" t="s">
        <v>14</v>
      </c>
      <c r="X4" s="99" t="s">
        <v>77</v>
      </c>
      <c r="Y4" s="101" t="s">
        <v>25</v>
      </c>
      <c r="Z4" s="98" t="s">
        <v>86</v>
      </c>
    </row>
    <row r="5" spans="1:26" ht="27.75" customHeight="1">
      <c r="A5" s="104"/>
      <c r="B5" s="104"/>
      <c r="C5" s="91" t="s">
        <v>40</v>
      </c>
      <c r="D5" s="91" t="s">
        <v>26</v>
      </c>
      <c r="E5" s="91" t="s">
        <v>39</v>
      </c>
      <c r="F5" s="20" t="s">
        <v>9</v>
      </c>
      <c r="G5" s="84" t="s">
        <v>21</v>
      </c>
      <c r="H5" s="88" t="s">
        <v>40</v>
      </c>
      <c r="I5" s="88" t="s">
        <v>26</v>
      </c>
      <c r="J5" s="88" t="s">
        <v>39</v>
      </c>
      <c r="K5" s="20" t="s">
        <v>9</v>
      </c>
      <c r="L5" s="84" t="s">
        <v>21</v>
      </c>
      <c r="M5" s="89" t="s">
        <v>40</v>
      </c>
      <c r="N5" s="89" t="s">
        <v>26</v>
      </c>
      <c r="O5" s="89" t="s">
        <v>39</v>
      </c>
      <c r="P5" s="20" t="s">
        <v>9</v>
      </c>
      <c r="Q5" s="84" t="s">
        <v>21</v>
      </c>
      <c r="R5" s="90" t="s">
        <v>40</v>
      </c>
      <c r="S5" s="90" t="s">
        <v>26</v>
      </c>
      <c r="T5" s="90" t="s">
        <v>39</v>
      </c>
      <c r="U5" s="12" t="s">
        <v>9</v>
      </c>
      <c r="V5" s="84" t="s">
        <v>21</v>
      </c>
      <c r="W5" s="98"/>
      <c r="X5" s="100"/>
      <c r="Y5" s="102"/>
      <c r="Z5" s="98"/>
    </row>
    <row r="6" spans="1:26" ht="22.5">
      <c r="A6" s="85" t="s">
        <v>10</v>
      </c>
      <c r="B6" s="13">
        <v>1</v>
      </c>
      <c r="C6" s="6">
        <v>16</v>
      </c>
      <c r="D6" s="7">
        <v>17</v>
      </c>
      <c r="E6" s="7">
        <v>11</v>
      </c>
      <c r="F6" s="19">
        <f>SUM(C6:E6)</f>
        <v>44</v>
      </c>
      <c r="G6" s="29">
        <f>(44/75)*100</f>
        <v>58.666666666666664</v>
      </c>
      <c r="H6" s="6">
        <v>11</v>
      </c>
      <c r="I6" s="7">
        <v>6</v>
      </c>
      <c r="J6" s="7">
        <v>9</v>
      </c>
      <c r="K6" s="19">
        <f>SUM(H6:J6)</f>
        <v>26</v>
      </c>
      <c r="L6" s="29">
        <f>(26/60)*100</f>
        <v>43.333333333333336</v>
      </c>
      <c r="M6" s="6">
        <v>9</v>
      </c>
      <c r="N6" s="7">
        <v>7</v>
      </c>
      <c r="O6" s="7">
        <v>8</v>
      </c>
      <c r="P6" s="19">
        <f>SUM(M6:O6)</f>
        <v>24</v>
      </c>
      <c r="Q6" s="29">
        <f>(24/70)*100</f>
        <v>34.285714285714285</v>
      </c>
      <c r="R6" s="6">
        <v>6</v>
      </c>
      <c r="S6" s="7">
        <v>7</v>
      </c>
      <c r="T6" s="7">
        <v>11</v>
      </c>
      <c r="U6" s="25">
        <f>SUM(R6:T6)</f>
        <v>24</v>
      </c>
      <c r="V6" s="28">
        <f>(24/84)*100</f>
        <v>28.57142857142857</v>
      </c>
      <c r="W6" s="92">
        <f>SUM(F6+K6+P6+U6)</f>
        <v>118</v>
      </c>
      <c r="X6" s="66">
        <f>(118/289)*100</f>
        <v>40.830449826989614</v>
      </c>
      <c r="Y6" s="27" t="s">
        <v>92</v>
      </c>
      <c r="Z6" s="79" t="s">
        <v>94</v>
      </c>
    </row>
    <row r="7" spans="1:26" ht="22.5">
      <c r="A7" s="86"/>
      <c r="B7" s="15">
        <v>2</v>
      </c>
      <c r="C7" s="1">
        <v>6</v>
      </c>
      <c r="D7" s="2">
        <v>5</v>
      </c>
      <c r="E7" s="2">
        <v>9</v>
      </c>
      <c r="F7" s="19">
        <f>SUM(C7:E7)</f>
        <v>20</v>
      </c>
      <c r="G7" s="32">
        <f>(20/75)*100</f>
        <v>26.666666666666668</v>
      </c>
      <c r="H7" s="1">
        <v>6</v>
      </c>
      <c r="I7" s="11">
        <v>3</v>
      </c>
      <c r="J7" s="11">
        <v>9</v>
      </c>
      <c r="K7" s="19">
        <f>SUM(H7:J7)</f>
        <v>18</v>
      </c>
      <c r="L7" s="32">
        <f>(18/60)*100</f>
        <v>30</v>
      </c>
      <c r="M7" s="1">
        <v>0</v>
      </c>
      <c r="N7" s="11">
        <v>10</v>
      </c>
      <c r="O7" s="11">
        <v>10</v>
      </c>
      <c r="P7" s="19">
        <f>SUM(M7:O7)</f>
        <v>20</v>
      </c>
      <c r="Q7" s="32">
        <f>(20/70)*100</f>
        <v>28.57142857142857</v>
      </c>
      <c r="R7" s="1">
        <v>12</v>
      </c>
      <c r="S7" s="11">
        <v>8</v>
      </c>
      <c r="T7" s="11">
        <v>11</v>
      </c>
      <c r="U7" s="25">
        <f>SUM(R7:T7)</f>
        <v>31</v>
      </c>
      <c r="V7" s="31">
        <f>(31/84)*100</f>
        <v>36.904761904761905</v>
      </c>
      <c r="W7" s="92">
        <f>SUM(F7+K7+P7+U7)</f>
        <v>89</v>
      </c>
      <c r="X7" s="67">
        <f>(89/289)*100</f>
        <v>30.79584775086505</v>
      </c>
      <c r="Y7" s="30" t="s">
        <v>19</v>
      </c>
      <c r="Z7" s="39" t="s">
        <v>108</v>
      </c>
    </row>
    <row r="8" spans="1:26" ht="22.5">
      <c r="A8" s="86"/>
      <c r="B8" s="15">
        <v>3</v>
      </c>
      <c r="C8" s="1">
        <v>4</v>
      </c>
      <c r="D8" s="2">
        <v>5</v>
      </c>
      <c r="E8" s="2">
        <v>2</v>
      </c>
      <c r="F8" s="19">
        <f>SUM(C8:E8)</f>
        <v>11</v>
      </c>
      <c r="G8" s="35">
        <f>(11/75)*100</f>
        <v>14.666666666666666</v>
      </c>
      <c r="H8" s="1">
        <v>8</v>
      </c>
      <c r="I8" s="11">
        <v>3</v>
      </c>
      <c r="J8" s="2">
        <v>3</v>
      </c>
      <c r="K8" s="19">
        <f>SUM(H8:J8)</f>
        <v>14</v>
      </c>
      <c r="L8" s="35">
        <f>(14/60)*100</f>
        <v>23.333333333333332</v>
      </c>
      <c r="M8" s="1">
        <v>5</v>
      </c>
      <c r="N8" s="11">
        <v>6</v>
      </c>
      <c r="O8" s="11">
        <v>7</v>
      </c>
      <c r="P8" s="19">
        <f>SUM(M8:O8)</f>
        <v>18</v>
      </c>
      <c r="Q8" s="35">
        <f>(18/70)*100</f>
        <v>25.71428571428571</v>
      </c>
      <c r="R8" s="1">
        <v>9</v>
      </c>
      <c r="S8" s="11">
        <v>11</v>
      </c>
      <c r="T8" s="11">
        <v>4</v>
      </c>
      <c r="U8" s="25">
        <f>SUM(R8:T8)</f>
        <v>24</v>
      </c>
      <c r="V8" s="33">
        <f>(24/84)*100</f>
        <v>28.57142857142857</v>
      </c>
      <c r="W8" s="92">
        <f>SUM(F8+K8+P8+U8)</f>
        <v>67</v>
      </c>
      <c r="X8" s="68">
        <f>(67/289)*100</f>
        <v>23.18339100346021</v>
      </c>
      <c r="Y8" s="34" t="s">
        <v>29</v>
      </c>
      <c r="Z8" s="39" t="s">
        <v>104</v>
      </c>
    </row>
    <row r="9" spans="1:26" ht="22.5">
      <c r="A9" s="86"/>
      <c r="B9" s="15">
        <v>4</v>
      </c>
      <c r="C9" s="1"/>
      <c r="D9" s="2"/>
      <c r="E9" s="2"/>
      <c r="F9" s="19"/>
      <c r="G9" s="23"/>
      <c r="H9" s="1">
        <v>1</v>
      </c>
      <c r="I9" s="11"/>
      <c r="J9" s="2">
        <v>1</v>
      </c>
      <c r="K9" s="19">
        <f>SUM(H9:J9)</f>
        <v>2</v>
      </c>
      <c r="L9" s="23">
        <f>(2/60)*100</f>
        <v>3.3333333333333335</v>
      </c>
      <c r="M9" s="1">
        <v>2</v>
      </c>
      <c r="N9" s="2"/>
      <c r="O9" s="11">
        <v>4</v>
      </c>
      <c r="P9" s="19">
        <v>6</v>
      </c>
      <c r="Q9" s="23">
        <f>(6/70)*100</f>
        <v>8.571428571428571</v>
      </c>
      <c r="R9" s="1"/>
      <c r="S9" s="2">
        <v>1</v>
      </c>
      <c r="T9" s="11">
        <v>2</v>
      </c>
      <c r="U9" s="19">
        <v>3</v>
      </c>
      <c r="V9" s="26">
        <f>(3/84)*100</f>
        <v>3.571428571428571</v>
      </c>
      <c r="W9" s="92">
        <f>SUM(F9+K9+P9+U9)</f>
        <v>11</v>
      </c>
      <c r="X9" s="69">
        <f>(11/289)*100</f>
        <v>3.8062283737024223</v>
      </c>
      <c r="Y9" s="5" t="s">
        <v>8</v>
      </c>
      <c r="Z9" s="39" t="s">
        <v>100</v>
      </c>
    </row>
    <row r="10" spans="1:27" ht="22.5">
      <c r="A10" s="87"/>
      <c r="B10" s="17">
        <v>5</v>
      </c>
      <c r="C10" s="3"/>
      <c r="D10" s="4"/>
      <c r="E10" s="4"/>
      <c r="F10" s="19"/>
      <c r="G10" s="24"/>
      <c r="H10" s="3"/>
      <c r="I10" s="4"/>
      <c r="J10" s="4"/>
      <c r="K10" s="19"/>
      <c r="L10" s="24"/>
      <c r="M10" s="3"/>
      <c r="N10" s="4">
        <v>2</v>
      </c>
      <c r="O10" s="4"/>
      <c r="P10" s="19">
        <v>2</v>
      </c>
      <c r="Q10" s="24">
        <f>(2/70)*100</f>
        <v>2.857142857142857</v>
      </c>
      <c r="R10" s="3"/>
      <c r="S10" s="4"/>
      <c r="T10" s="4">
        <v>2</v>
      </c>
      <c r="U10" s="19">
        <v>2</v>
      </c>
      <c r="V10" s="26">
        <f>(2/84)*100</f>
        <v>2.380952380952381</v>
      </c>
      <c r="W10" s="92">
        <f>SUM(F10+K10+P10+U10)</f>
        <v>4</v>
      </c>
      <c r="X10" s="69">
        <f>(4/289)*100</f>
        <v>1.384083044982699</v>
      </c>
      <c r="Y10" s="5" t="s">
        <v>78</v>
      </c>
      <c r="Z10" s="40"/>
      <c r="AA10">
        <f>SUM(W6:W10)</f>
        <v>289</v>
      </c>
    </row>
    <row r="11" spans="1:26" ht="22.5">
      <c r="A11" s="85" t="s">
        <v>31</v>
      </c>
      <c r="B11" s="13">
        <v>1</v>
      </c>
      <c r="C11" s="6">
        <v>14</v>
      </c>
      <c r="D11" s="7">
        <v>7</v>
      </c>
      <c r="E11" s="7">
        <v>17</v>
      </c>
      <c r="F11" s="19">
        <f>SUM(C11:E11)</f>
        <v>38</v>
      </c>
      <c r="G11" s="22"/>
      <c r="H11" s="6">
        <v>7</v>
      </c>
      <c r="I11" s="7">
        <v>5</v>
      </c>
      <c r="J11" s="7">
        <v>8</v>
      </c>
      <c r="K11" s="19">
        <f>SUM(H11:J11)</f>
        <v>20</v>
      </c>
      <c r="L11" s="22"/>
      <c r="M11" s="6">
        <v>12</v>
      </c>
      <c r="N11" s="7">
        <v>8</v>
      </c>
      <c r="O11" s="7">
        <v>4</v>
      </c>
      <c r="P11" s="19">
        <f>SUM(M11:O11)</f>
        <v>24</v>
      </c>
      <c r="Q11" s="22"/>
      <c r="R11" s="6">
        <v>6</v>
      </c>
      <c r="S11" s="7">
        <v>10</v>
      </c>
      <c r="T11" s="7">
        <v>9</v>
      </c>
      <c r="U11" s="19">
        <f>SUM(R11:T11)</f>
        <v>25</v>
      </c>
      <c r="V11" s="26"/>
      <c r="W11" s="92">
        <f>SUM(F11+K11+P11+U11)</f>
        <v>107</v>
      </c>
      <c r="X11" s="69">
        <f>(107/295)*100</f>
        <v>36.271186440677965</v>
      </c>
      <c r="Y11" s="8" t="s">
        <v>83</v>
      </c>
      <c r="Z11" s="83" t="s">
        <v>16</v>
      </c>
    </row>
    <row r="12" spans="1:26" ht="22.5">
      <c r="A12" s="86"/>
      <c r="B12" s="15">
        <v>2</v>
      </c>
      <c r="C12" s="1">
        <v>9</v>
      </c>
      <c r="D12" s="11">
        <v>7</v>
      </c>
      <c r="E12" s="11">
        <v>2</v>
      </c>
      <c r="F12" s="19">
        <f>SUM(C12:E12)</f>
        <v>18</v>
      </c>
      <c r="G12" s="23"/>
      <c r="H12" s="1">
        <v>11</v>
      </c>
      <c r="I12" s="11">
        <v>5</v>
      </c>
      <c r="J12" s="11">
        <v>6</v>
      </c>
      <c r="K12" s="19">
        <f>SUM(H12:J12)</f>
        <v>22</v>
      </c>
      <c r="L12" s="23"/>
      <c r="M12" s="1">
        <v>3</v>
      </c>
      <c r="N12" s="11">
        <v>5</v>
      </c>
      <c r="O12" s="11">
        <v>11</v>
      </c>
      <c r="P12" s="19">
        <f>SUM(M12:O12)</f>
        <v>19</v>
      </c>
      <c r="Q12" s="23"/>
      <c r="R12" s="1">
        <v>10</v>
      </c>
      <c r="S12" s="11">
        <v>7</v>
      </c>
      <c r="T12" s="11">
        <v>6</v>
      </c>
      <c r="U12" s="19">
        <f>SUM(R12:T12)</f>
        <v>23</v>
      </c>
      <c r="V12" s="26"/>
      <c r="W12" s="92">
        <f>SUM(F12+K12+P12+U12)</f>
        <v>82</v>
      </c>
      <c r="X12" s="69">
        <f>(82/295)*100</f>
        <v>27.796610169491526</v>
      </c>
      <c r="Y12" s="5" t="s">
        <v>70</v>
      </c>
      <c r="Z12" s="39" t="s">
        <v>101</v>
      </c>
    </row>
    <row r="13" spans="1:26" ht="22.5">
      <c r="A13" s="86"/>
      <c r="B13" s="15">
        <v>3</v>
      </c>
      <c r="C13" s="1">
        <v>1</v>
      </c>
      <c r="D13" s="11">
        <v>10</v>
      </c>
      <c r="E13" s="11">
        <v>2</v>
      </c>
      <c r="F13" s="19">
        <f>SUM(C13:E13)</f>
        <v>13</v>
      </c>
      <c r="G13" s="23"/>
      <c r="H13" s="1">
        <v>4</v>
      </c>
      <c r="I13" s="11">
        <v>1</v>
      </c>
      <c r="J13" s="11">
        <v>7</v>
      </c>
      <c r="K13" s="19">
        <f>SUM(H13:J13)</f>
        <v>12</v>
      </c>
      <c r="L13" s="23"/>
      <c r="M13" s="1">
        <v>7</v>
      </c>
      <c r="N13" s="11">
        <v>7</v>
      </c>
      <c r="O13" s="11">
        <v>7</v>
      </c>
      <c r="P13" s="19">
        <f>SUM(M13:O13)</f>
        <v>21</v>
      </c>
      <c r="Q13" s="23"/>
      <c r="R13" s="1">
        <v>9</v>
      </c>
      <c r="S13" s="11">
        <v>7</v>
      </c>
      <c r="T13" s="2">
        <v>11</v>
      </c>
      <c r="U13" s="19">
        <f>SUM(R13:T13)</f>
        <v>27</v>
      </c>
      <c r="V13" s="26"/>
      <c r="W13" s="92">
        <f>SUM(F13+K13+P13+U13)</f>
        <v>73</v>
      </c>
      <c r="X13" s="69">
        <f>(73/295)*100</f>
        <v>24.74576271186441</v>
      </c>
      <c r="Y13" s="5" t="s">
        <v>91</v>
      </c>
      <c r="Z13" s="39" t="s">
        <v>98</v>
      </c>
    </row>
    <row r="14" spans="1:27" ht="22.5">
      <c r="A14" s="87"/>
      <c r="B14" s="17">
        <v>4</v>
      </c>
      <c r="C14" s="3">
        <v>1</v>
      </c>
      <c r="D14" s="4">
        <v>3</v>
      </c>
      <c r="E14" s="4">
        <v>1</v>
      </c>
      <c r="F14" s="19">
        <f>SUM(C14:E14)</f>
        <v>5</v>
      </c>
      <c r="G14" s="24"/>
      <c r="H14" s="3">
        <v>4</v>
      </c>
      <c r="I14" s="4">
        <v>1</v>
      </c>
      <c r="J14" s="4">
        <v>1</v>
      </c>
      <c r="K14" s="19">
        <f>SUM(H14:J14)</f>
        <v>6</v>
      </c>
      <c r="L14" s="24"/>
      <c r="M14" s="3">
        <v>1</v>
      </c>
      <c r="N14" s="4">
        <v>5</v>
      </c>
      <c r="O14" s="4">
        <v>7</v>
      </c>
      <c r="P14" s="19">
        <f>SUM(M14:O14)</f>
        <v>13</v>
      </c>
      <c r="Q14" s="24"/>
      <c r="R14" s="3">
        <v>2</v>
      </c>
      <c r="S14" s="4">
        <v>3</v>
      </c>
      <c r="T14" s="4">
        <v>4</v>
      </c>
      <c r="U14" s="19">
        <f>SUM(R14:T14)</f>
        <v>9</v>
      </c>
      <c r="V14" s="26"/>
      <c r="W14" s="92">
        <f>SUM(F14+K14+P14+U14)</f>
        <v>33</v>
      </c>
      <c r="X14" s="69">
        <f>(33/295)*100</f>
        <v>11.186440677966102</v>
      </c>
      <c r="Y14" s="5" t="s">
        <v>66</v>
      </c>
      <c r="Z14" s="40"/>
      <c r="AA14">
        <f>SUM(W11:W14)</f>
        <v>295</v>
      </c>
    </row>
    <row r="15" spans="1:26" ht="22.5">
      <c r="A15" s="85" t="s">
        <v>12</v>
      </c>
      <c r="B15" s="13">
        <v>1</v>
      </c>
      <c r="C15" s="6">
        <v>14</v>
      </c>
      <c r="D15" s="7">
        <v>18</v>
      </c>
      <c r="E15" s="7">
        <v>7</v>
      </c>
      <c r="F15" s="19">
        <f>SUM(C15:E15)</f>
        <v>39</v>
      </c>
      <c r="G15" s="44">
        <f>(39/75)*100</f>
        <v>52</v>
      </c>
      <c r="H15" s="6">
        <v>10</v>
      </c>
      <c r="I15" s="7">
        <v>5</v>
      </c>
      <c r="J15" s="7">
        <v>11</v>
      </c>
      <c r="K15" s="19">
        <f>SUM(H15:J15)</f>
        <v>26</v>
      </c>
      <c r="L15" s="44">
        <f>(26/60)*100</f>
        <v>43.333333333333336</v>
      </c>
      <c r="M15" s="6">
        <v>8</v>
      </c>
      <c r="N15" s="7">
        <v>8</v>
      </c>
      <c r="O15" s="7">
        <v>7</v>
      </c>
      <c r="P15" s="19">
        <f>SUM(M15:O15)</f>
        <v>23</v>
      </c>
      <c r="Q15" s="44">
        <f>(23/76)*100</f>
        <v>30.263157894736842</v>
      </c>
      <c r="R15" s="6">
        <v>2</v>
      </c>
      <c r="S15" s="7">
        <v>7</v>
      </c>
      <c r="T15" s="7">
        <v>3</v>
      </c>
      <c r="U15" s="19">
        <f>SUM(R15:T15)</f>
        <v>12</v>
      </c>
      <c r="V15" s="43">
        <f>(12/84)*100</f>
        <v>14.285714285714285</v>
      </c>
      <c r="W15" s="92">
        <f>SUM(F15+K15+P15+U15)</f>
        <v>100</v>
      </c>
      <c r="X15" s="70">
        <f>(100/295)*100</f>
        <v>33.89830508474576</v>
      </c>
      <c r="Y15" s="36" t="s">
        <v>89</v>
      </c>
      <c r="Z15" s="80" t="s">
        <v>69</v>
      </c>
    </row>
    <row r="16" spans="1:26" ht="22.5">
      <c r="A16" s="14"/>
      <c r="B16" s="15">
        <v>2</v>
      </c>
      <c r="C16" s="1">
        <v>7</v>
      </c>
      <c r="D16" s="11">
        <v>6</v>
      </c>
      <c r="E16" s="11">
        <v>10</v>
      </c>
      <c r="F16" s="19">
        <f>SUM(C16:E16)</f>
        <v>23</v>
      </c>
      <c r="G16" s="49">
        <f>(23/75)*100</f>
        <v>30.666666666666664</v>
      </c>
      <c r="H16" s="1">
        <v>10</v>
      </c>
      <c r="I16" s="11">
        <v>6</v>
      </c>
      <c r="J16" s="11">
        <v>6</v>
      </c>
      <c r="K16" s="19">
        <f>SUM(H16:J16)</f>
        <v>22</v>
      </c>
      <c r="L16" s="49">
        <f>(22/60)*100</f>
        <v>36.666666666666664</v>
      </c>
      <c r="M16" s="1">
        <v>12</v>
      </c>
      <c r="N16" s="11">
        <v>11</v>
      </c>
      <c r="O16" s="11">
        <v>17</v>
      </c>
      <c r="P16" s="19">
        <f>SUM(M16:O16)</f>
        <v>40</v>
      </c>
      <c r="Q16" s="49">
        <f>(40/76)*100</f>
        <v>52.63157894736842</v>
      </c>
      <c r="R16" s="1">
        <v>19</v>
      </c>
      <c r="S16" s="11" t="s">
        <v>43</v>
      </c>
      <c r="T16" s="11">
        <v>9</v>
      </c>
      <c r="U16" s="19">
        <f>SUM(R16:T16)</f>
        <v>28</v>
      </c>
      <c r="V16" s="42">
        <f>(36/84)*100</f>
        <v>42.857142857142854</v>
      </c>
      <c r="W16" s="92">
        <f>SUM(F16+K16+P16+U16)</f>
        <v>113</v>
      </c>
      <c r="X16" s="71">
        <f>(121/295)*100</f>
        <v>41.01694915254237</v>
      </c>
      <c r="Y16" s="48" t="s">
        <v>17</v>
      </c>
      <c r="Z16" s="39" t="s">
        <v>103</v>
      </c>
    </row>
    <row r="17" spans="1:26" ht="22.5">
      <c r="A17" s="14"/>
      <c r="B17" s="15">
        <v>3</v>
      </c>
      <c r="C17" s="1">
        <v>3</v>
      </c>
      <c r="D17" s="11">
        <v>3</v>
      </c>
      <c r="E17" s="11">
        <v>5</v>
      </c>
      <c r="F17" s="19">
        <f>SUM(C17:E17)</f>
        <v>11</v>
      </c>
      <c r="G17" s="51">
        <f>(11/75)*100</f>
        <v>14.666666666666666</v>
      </c>
      <c r="H17" s="1">
        <v>6</v>
      </c>
      <c r="I17" s="11">
        <v>1</v>
      </c>
      <c r="J17" s="2">
        <v>4</v>
      </c>
      <c r="K17" s="19">
        <f>SUM(H17:J17)</f>
        <v>11</v>
      </c>
      <c r="L17" s="51">
        <f>(11/60)*100</f>
        <v>18.333333333333332</v>
      </c>
      <c r="M17" s="1">
        <v>3</v>
      </c>
      <c r="N17" s="11">
        <v>5</v>
      </c>
      <c r="O17" s="11">
        <v>5</v>
      </c>
      <c r="P17" s="19">
        <f>SUM(M17:O17)</f>
        <v>13</v>
      </c>
      <c r="Q17" s="51">
        <f>(13/76)*100</f>
        <v>17.105263157894736</v>
      </c>
      <c r="R17" s="1">
        <v>6</v>
      </c>
      <c r="S17" s="11">
        <v>12</v>
      </c>
      <c r="T17" s="11">
        <v>13</v>
      </c>
      <c r="U17" s="19">
        <f>SUM(R17:T17)</f>
        <v>31</v>
      </c>
      <c r="V17" s="41">
        <f>(31/84)*100</f>
        <v>36.904761904761905</v>
      </c>
      <c r="W17" s="92">
        <f>SUM(F17+K17+P17+U17)</f>
        <v>66</v>
      </c>
      <c r="X17" s="72">
        <f>(66/295)*100</f>
        <v>22.372881355932204</v>
      </c>
      <c r="Y17" s="50" t="s">
        <v>29</v>
      </c>
      <c r="Z17" s="39" t="s">
        <v>107</v>
      </c>
    </row>
    <row r="18" spans="1:26" ht="22.5">
      <c r="A18" s="14"/>
      <c r="B18" s="15">
        <v>4</v>
      </c>
      <c r="C18" s="1">
        <v>2</v>
      </c>
      <c r="D18" s="2"/>
      <c r="E18" s="2"/>
      <c r="F18" s="19">
        <f>SUM(C18:E18)</f>
        <v>2</v>
      </c>
      <c r="G18" s="23">
        <f>(2/75)*100</f>
        <v>2.666666666666667</v>
      </c>
      <c r="H18" s="1"/>
      <c r="I18" s="11"/>
      <c r="J18" s="2">
        <v>1</v>
      </c>
      <c r="K18" s="19">
        <f>SUM(H18:J18)</f>
        <v>1</v>
      </c>
      <c r="L18" s="23">
        <f>(1/60)*100</f>
        <v>1.6666666666666667</v>
      </c>
      <c r="M18" s="1"/>
      <c r="N18" s="2"/>
      <c r="O18" s="2"/>
      <c r="P18" s="19"/>
      <c r="Q18" s="23"/>
      <c r="R18" s="1"/>
      <c r="S18" s="2"/>
      <c r="T18" s="2">
        <v>3</v>
      </c>
      <c r="U18" s="19">
        <f>SUM(R18:T18)</f>
        <v>3</v>
      </c>
      <c r="V18" s="26">
        <f>(3/84)*100</f>
        <v>3.571428571428571</v>
      </c>
      <c r="W18" s="92">
        <f>SUM(F18+K18+P18+U18)</f>
        <v>6</v>
      </c>
      <c r="X18" s="69">
        <f>(6/295)*100</f>
        <v>2.0338983050847457</v>
      </c>
      <c r="Y18" s="5" t="s">
        <v>23</v>
      </c>
      <c r="Z18" s="39" t="s">
        <v>56</v>
      </c>
    </row>
    <row r="19" spans="1:27" ht="22.5">
      <c r="A19" s="16"/>
      <c r="B19" s="17">
        <v>5</v>
      </c>
      <c r="C19" s="3"/>
      <c r="D19" s="4"/>
      <c r="E19" s="4"/>
      <c r="F19" s="19"/>
      <c r="G19" s="24"/>
      <c r="H19" s="3"/>
      <c r="I19" s="4"/>
      <c r="J19" s="4"/>
      <c r="K19" s="19"/>
      <c r="L19" s="24"/>
      <c r="M19" s="3"/>
      <c r="N19" s="4"/>
      <c r="O19" s="4"/>
      <c r="P19" s="19"/>
      <c r="Q19" s="24"/>
      <c r="R19" s="3"/>
      <c r="S19" s="4"/>
      <c r="T19" s="4">
        <v>2</v>
      </c>
      <c r="U19" s="19">
        <v>2</v>
      </c>
      <c r="V19" s="26">
        <f>(2/84)*100</f>
        <v>2.380952380952381</v>
      </c>
      <c r="W19" s="92">
        <f>SUM(F19+K19+P19+U19)</f>
        <v>2</v>
      </c>
      <c r="X19" s="69">
        <f>(2/295)*100</f>
        <v>0.6779661016949152</v>
      </c>
      <c r="Y19" s="5" t="s">
        <v>71</v>
      </c>
      <c r="Z19" s="40"/>
      <c r="AA19">
        <f>SUM(W15:W19)</f>
        <v>287</v>
      </c>
    </row>
    <row r="20" spans="1:26" ht="22.5">
      <c r="A20" s="85" t="s">
        <v>27</v>
      </c>
      <c r="B20" s="13">
        <v>1</v>
      </c>
      <c r="C20" s="6">
        <v>14</v>
      </c>
      <c r="D20" s="7">
        <v>9</v>
      </c>
      <c r="E20" s="7">
        <v>9</v>
      </c>
      <c r="F20" s="19">
        <f>SUM(C20:E20)</f>
        <v>32</v>
      </c>
      <c r="G20" s="22"/>
      <c r="H20" s="6">
        <v>9</v>
      </c>
      <c r="I20" s="7">
        <v>4</v>
      </c>
      <c r="J20" s="7">
        <v>6</v>
      </c>
      <c r="K20" s="19">
        <f>SUM(H20:J20)</f>
        <v>19</v>
      </c>
      <c r="L20" s="22"/>
      <c r="M20" s="6">
        <v>10</v>
      </c>
      <c r="N20" s="7">
        <v>8</v>
      </c>
      <c r="O20" s="7">
        <v>7</v>
      </c>
      <c r="P20" s="19">
        <f>SUM(M20:O20)</f>
        <v>25</v>
      </c>
      <c r="Q20" s="22"/>
      <c r="R20" s="6">
        <v>6</v>
      </c>
      <c r="S20" s="7">
        <v>6</v>
      </c>
      <c r="T20" s="7">
        <v>9</v>
      </c>
      <c r="U20" s="19">
        <f>SUM(R20:T20)</f>
        <v>21</v>
      </c>
      <c r="V20" s="26"/>
      <c r="W20" s="92">
        <f>SUM(F20+K20+P20+U20)</f>
        <v>97</v>
      </c>
      <c r="X20" s="69">
        <f>(97/296)*100</f>
        <v>32.77027027027027</v>
      </c>
      <c r="Y20" s="8" t="s">
        <v>65</v>
      </c>
      <c r="Z20" s="83" t="s">
        <v>80</v>
      </c>
    </row>
    <row r="21" spans="1:26" ht="22.5">
      <c r="A21" s="86"/>
      <c r="B21" s="15">
        <v>2</v>
      </c>
      <c r="C21" s="1">
        <v>4</v>
      </c>
      <c r="D21" s="11">
        <v>14</v>
      </c>
      <c r="E21" s="11">
        <v>10</v>
      </c>
      <c r="F21" s="19">
        <f>SUM(C21:E21)</f>
        <v>28</v>
      </c>
      <c r="G21" s="23"/>
      <c r="H21" s="1">
        <v>5</v>
      </c>
      <c r="I21" s="11">
        <v>4</v>
      </c>
      <c r="J21" s="11">
        <v>10</v>
      </c>
      <c r="K21" s="19">
        <f>SUM(H21:J21)</f>
        <v>19</v>
      </c>
      <c r="L21" s="23"/>
      <c r="M21" s="1">
        <v>8</v>
      </c>
      <c r="N21" s="11">
        <v>8</v>
      </c>
      <c r="O21" s="11">
        <v>8</v>
      </c>
      <c r="P21" s="19">
        <f>SUM(M21:O21)</f>
        <v>24</v>
      </c>
      <c r="Q21" s="23"/>
      <c r="R21" s="1">
        <v>11</v>
      </c>
      <c r="S21" s="11">
        <v>10</v>
      </c>
      <c r="T21" s="11">
        <v>12</v>
      </c>
      <c r="U21" s="19">
        <f>SUM(R21:T21)</f>
        <v>33</v>
      </c>
      <c r="V21" s="26"/>
      <c r="W21" s="92">
        <f>SUM(F21+K21+P21+U21)</f>
        <v>104</v>
      </c>
      <c r="X21" s="69">
        <f>(104/296)*100</f>
        <v>35.13513513513514</v>
      </c>
      <c r="Y21" s="5" t="s">
        <v>11</v>
      </c>
      <c r="Z21" s="39" t="s">
        <v>109</v>
      </c>
    </row>
    <row r="22" spans="1:26" ht="22.5">
      <c r="A22" s="86"/>
      <c r="B22" s="15">
        <v>3</v>
      </c>
      <c r="C22" s="1">
        <v>7</v>
      </c>
      <c r="D22" s="11">
        <v>4</v>
      </c>
      <c r="E22" s="11">
        <v>3</v>
      </c>
      <c r="F22" s="19">
        <f>SUM(C22:E22)</f>
        <v>14</v>
      </c>
      <c r="G22" s="23"/>
      <c r="H22" s="1">
        <v>11</v>
      </c>
      <c r="I22" s="11">
        <v>4</v>
      </c>
      <c r="J22" s="11">
        <v>4</v>
      </c>
      <c r="K22" s="19">
        <f>SUM(H22:J22)</f>
        <v>19</v>
      </c>
      <c r="L22" s="23"/>
      <c r="M22" s="1">
        <v>5</v>
      </c>
      <c r="N22" s="11">
        <v>9</v>
      </c>
      <c r="O22" s="11">
        <v>13</v>
      </c>
      <c r="P22" s="19">
        <f>SUM(M22:O22)</f>
        <v>27</v>
      </c>
      <c r="Q22" s="23"/>
      <c r="R22" s="1">
        <v>10</v>
      </c>
      <c r="S22" s="11">
        <v>11</v>
      </c>
      <c r="T22" s="11">
        <v>8</v>
      </c>
      <c r="U22" s="19">
        <f>SUM(R22:T22)</f>
        <v>29</v>
      </c>
      <c r="V22" s="26"/>
      <c r="W22" s="92">
        <f>SUM(F22+K22+P22+U22)</f>
        <v>89</v>
      </c>
      <c r="X22" s="69">
        <f>(89/296)*100</f>
        <v>30.067567567567565</v>
      </c>
      <c r="Y22" s="5" t="s">
        <v>29</v>
      </c>
      <c r="Z22" s="39" t="s">
        <v>99</v>
      </c>
    </row>
    <row r="23" spans="1:27" ht="22.5">
      <c r="A23" s="87"/>
      <c r="B23" s="17">
        <v>4</v>
      </c>
      <c r="C23" s="3">
        <v>1</v>
      </c>
      <c r="D23" s="4"/>
      <c r="E23" s="4"/>
      <c r="F23" s="19">
        <f>SUM(C23:E23)</f>
        <v>1</v>
      </c>
      <c r="G23" s="24"/>
      <c r="H23" s="3">
        <v>1</v>
      </c>
      <c r="I23" s="4"/>
      <c r="J23" s="4">
        <v>2</v>
      </c>
      <c r="K23" s="19">
        <f>SUM(H23:J23)</f>
        <v>3</v>
      </c>
      <c r="L23" s="24"/>
      <c r="M23" s="3"/>
      <c r="N23" s="4"/>
      <c r="O23" s="4">
        <v>1</v>
      </c>
      <c r="P23" s="19">
        <f>SUM(M23:O23)</f>
        <v>1</v>
      </c>
      <c r="Q23" s="24"/>
      <c r="R23" s="3"/>
      <c r="S23" s="4"/>
      <c r="T23" s="4">
        <v>1</v>
      </c>
      <c r="U23" s="19">
        <f>SUM(R23:T23)</f>
        <v>1</v>
      </c>
      <c r="V23" s="26"/>
      <c r="W23" s="92">
        <f>SUM(F23+K23+P23+U23)</f>
        <v>6</v>
      </c>
      <c r="X23" s="69">
        <f>(6/296)*100</f>
        <v>2.027027027027027</v>
      </c>
      <c r="Y23" s="5" t="s">
        <v>88</v>
      </c>
      <c r="Z23" s="40" t="s">
        <v>58</v>
      </c>
      <c r="AA23">
        <f>SUM(W20:W23)</f>
        <v>296</v>
      </c>
    </row>
    <row r="24" spans="1:26" ht="22.5">
      <c r="A24" s="85" t="s">
        <v>28</v>
      </c>
      <c r="B24" s="13">
        <v>1</v>
      </c>
      <c r="C24" s="6">
        <v>9</v>
      </c>
      <c r="D24" s="7">
        <v>9</v>
      </c>
      <c r="E24" s="7">
        <v>8</v>
      </c>
      <c r="F24" s="19">
        <f>SUM(C24:E24)</f>
        <v>26</v>
      </c>
      <c r="G24" s="22"/>
      <c r="H24" s="6">
        <v>3</v>
      </c>
      <c r="I24" s="7">
        <v>3</v>
      </c>
      <c r="J24" s="7">
        <v>3</v>
      </c>
      <c r="K24" s="19">
        <f>SUM(H24:J24)</f>
        <v>9</v>
      </c>
      <c r="L24" s="22"/>
      <c r="M24" s="6">
        <v>7</v>
      </c>
      <c r="N24" s="7">
        <v>2</v>
      </c>
      <c r="O24" s="7">
        <v>7</v>
      </c>
      <c r="P24" s="19">
        <f>SUM(M24:O24)</f>
        <v>16</v>
      </c>
      <c r="Q24" s="22"/>
      <c r="R24" s="6">
        <v>5</v>
      </c>
      <c r="S24" s="7">
        <v>3</v>
      </c>
      <c r="T24" s="7">
        <v>9</v>
      </c>
      <c r="U24" s="19">
        <f>SUM(R24:T24)</f>
        <v>17</v>
      </c>
      <c r="V24" s="26"/>
      <c r="W24" s="92">
        <f>SUM(F24+K24+P24+U24)</f>
        <v>68</v>
      </c>
      <c r="X24" s="69">
        <f>(68/292)*100</f>
        <v>23.28767123287671</v>
      </c>
      <c r="Y24" s="8" t="s">
        <v>76</v>
      </c>
      <c r="Z24" s="83" t="s">
        <v>55</v>
      </c>
    </row>
    <row r="25" spans="1:26" ht="22.5">
      <c r="A25" s="14"/>
      <c r="B25" s="15">
        <v>2</v>
      </c>
      <c r="C25" s="1">
        <v>6</v>
      </c>
      <c r="D25" s="11">
        <v>6</v>
      </c>
      <c r="E25" s="11">
        <v>4</v>
      </c>
      <c r="F25" s="19">
        <f>SUM(C25:E25)</f>
        <v>16</v>
      </c>
      <c r="G25" s="23"/>
      <c r="H25" s="1">
        <v>5</v>
      </c>
      <c r="I25" s="11">
        <v>1</v>
      </c>
      <c r="J25" s="11">
        <v>6</v>
      </c>
      <c r="K25" s="19">
        <f>SUM(H25:J25)</f>
        <v>12</v>
      </c>
      <c r="L25" s="23"/>
      <c r="M25" s="1">
        <v>3</v>
      </c>
      <c r="N25" s="11">
        <v>8</v>
      </c>
      <c r="O25" s="11">
        <v>4</v>
      </c>
      <c r="P25" s="19">
        <f>SUM(M25:O25)</f>
        <v>15</v>
      </c>
      <c r="Q25" s="23"/>
      <c r="R25" s="1">
        <v>6</v>
      </c>
      <c r="S25" s="11">
        <v>8</v>
      </c>
      <c r="T25" s="11">
        <v>8</v>
      </c>
      <c r="U25" s="19">
        <f>SUM(R25:T25)</f>
        <v>22</v>
      </c>
      <c r="V25" s="26"/>
      <c r="W25" s="92">
        <f>SUM(F25+K25+P25+U25)</f>
        <v>65</v>
      </c>
      <c r="X25" s="69">
        <f>(65/292)*100</f>
        <v>22.26027397260274</v>
      </c>
      <c r="Y25" s="5" t="s">
        <v>53</v>
      </c>
      <c r="Z25" s="39" t="s">
        <v>106</v>
      </c>
    </row>
    <row r="26" spans="1:26" ht="35.6">
      <c r="A26" s="14"/>
      <c r="B26" s="15">
        <v>3</v>
      </c>
      <c r="C26" s="1">
        <v>10</v>
      </c>
      <c r="D26" s="11">
        <v>11</v>
      </c>
      <c r="E26" s="11">
        <v>10</v>
      </c>
      <c r="F26" s="19">
        <f>SUM(C26:E26)</f>
        <v>31</v>
      </c>
      <c r="G26" s="23"/>
      <c r="H26" s="1">
        <v>15</v>
      </c>
      <c r="I26" s="11">
        <v>5</v>
      </c>
      <c r="J26" s="11">
        <v>10</v>
      </c>
      <c r="K26" s="19">
        <f>SUM(H26:J26)</f>
        <v>30</v>
      </c>
      <c r="L26" s="23"/>
      <c r="M26" s="1">
        <v>11</v>
      </c>
      <c r="N26" s="11">
        <v>9</v>
      </c>
      <c r="O26" s="11">
        <v>12</v>
      </c>
      <c r="P26" s="19">
        <f>SUM(M26:O26)</f>
        <v>32</v>
      </c>
      <c r="Q26" s="23"/>
      <c r="R26" s="1">
        <v>16</v>
      </c>
      <c r="S26" s="11">
        <v>13</v>
      </c>
      <c r="T26" s="11">
        <v>9</v>
      </c>
      <c r="U26" s="19">
        <f>SUM(R26:T26)</f>
        <v>38</v>
      </c>
      <c r="V26" s="26"/>
      <c r="W26" s="92">
        <f>SUM(F26+K26+P26+U26)</f>
        <v>131</v>
      </c>
      <c r="X26" s="69">
        <f>(131/292)*100</f>
        <v>44.86301369863014</v>
      </c>
      <c r="Y26" s="5" t="s">
        <v>90</v>
      </c>
      <c r="Z26" s="93" t="s">
        <v>93</v>
      </c>
    </row>
    <row r="27" spans="1:27" ht="22.5">
      <c r="A27" s="16"/>
      <c r="B27" s="17">
        <v>4</v>
      </c>
      <c r="C27" s="3">
        <v>1</v>
      </c>
      <c r="D27" s="4">
        <v>1</v>
      </c>
      <c r="E27" s="4"/>
      <c r="F27" s="19">
        <f>SUM(C27:E27)</f>
        <v>2</v>
      </c>
      <c r="G27" s="24"/>
      <c r="H27" s="3">
        <v>3</v>
      </c>
      <c r="I27" s="4">
        <v>3</v>
      </c>
      <c r="J27" s="4">
        <v>2</v>
      </c>
      <c r="K27" s="19">
        <f>SUM(H27:J27)</f>
        <v>8</v>
      </c>
      <c r="L27" s="24"/>
      <c r="M27" s="3">
        <v>2</v>
      </c>
      <c r="N27" s="4">
        <v>5</v>
      </c>
      <c r="O27" s="4">
        <v>4</v>
      </c>
      <c r="P27" s="19">
        <f>SUM(M27:O27)</f>
        <v>11</v>
      </c>
      <c r="Q27" s="24"/>
      <c r="R27" s="3"/>
      <c r="S27" s="4">
        <v>3</v>
      </c>
      <c r="T27" s="4">
        <v>4</v>
      </c>
      <c r="U27" s="19">
        <f>SUM(R27:T27)</f>
        <v>7</v>
      </c>
      <c r="V27" s="26"/>
      <c r="W27" s="92">
        <f>SUM(F27+K27+P27+U27)</f>
        <v>28</v>
      </c>
      <c r="X27" s="69">
        <f>(28/292)*100</f>
        <v>9.58904109589041</v>
      </c>
      <c r="Y27" s="5" t="s">
        <v>73</v>
      </c>
      <c r="Z27" s="40"/>
      <c r="AA27">
        <f>SUM(W24:W27)</f>
        <v>292</v>
      </c>
    </row>
    <row r="28" spans="1:26" ht="22.5">
      <c r="A28" s="85" t="s">
        <v>33</v>
      </c>
      <c r="B28" s="13">
        <v>1</v>
      </c>
      <c r="C28" s="6"/>
      <c r="D28" s="7">
        <v>2</v>
      </c>
      <c r="E28" s="7"/>
      <c r="F28" s="19">
        <f>SUM(C28:E28)</f>
        <v>2</v>
      </c>
      <c r="G28" s="53">
        <f>(2/75)*100</f>
        <v>2.666666666666667</v>
      </c>
      <c r="H28" s="6"/>
      <c r="I28" s="7">
        <v>1</v>
      </c>
      <c r="J28" s="7"/>
      <c r="K28" s="19">
        <f>SUM(H28:J28)</f>
        <v>1</v>
      </c>
      <c r="L28" s="53">
        <f>(1/55)*100</f>
        <v>1.8181818181818181</v>
      </c>
      <c r="M28" s="6"/>
      <c r="N28" s="7">
        <v>2</v>
      </c>
      <c r="O28" s="7">
        <v>1</v>
      </c>
      <c r="P28" s="19">
        <f>SUM(M28:O28)</f>
        <v>3</v>
      </c>
      <c r="Q28" s="53">
        <f>(3/75)*100</f>
        <v>4</v>
      </c>
      <c r="R28" s="6"/>
      <c r="S28" s="7">
        <v>1</v>
      </c>
      <c r="T28" s="7">
        <v>1</v>
      </c>
      <c r="U28" s="19">
        <f>SUM(R28:T28)</f>
        <v>2</v>
      </c>
      <c r="V28" s="52">
        <f>(2/84)*100</f>
        <v>2.380952380952381</v>
      </c>
      <c r="W28" s="92">
        <f>SUM(F28+K28+P28+U28)</f>
        <v>8</v>
      </c>
      <c r="X28" s="73">
        <f>(8/289)*100</f>
        <v>2.768166089965398</v>
      </c>
      <c r="Y28" s="37" t="s">
        <v>64</v>
      </c>
      <c r="Z28" s="81" t="s">
        <v>13</v>
      </c>
    </row>
    <row r="29" spans="1:26" ht="22.5">
      <c r="A29" s="86"/>
      <c r="B29" s="15">
        <v>2</v>
      </c>
      <c r="C29" s="1">
        <v>7</v>
      </c>
      <c r="D29" s="11">
        <v>4</v>
      </c>
      <c r="E29" s="11">
        <v>4</v>
      </c>
      <c r="F29" s="19">
        <f>SUM(C29:E29)</f>
        <v>15</v>
      </c>
      <c r="G29" s="56">
        <f>(15/75)*100</f>
        <v>20</v>
      </c>
      <c r="H29" s="1">
        <v>4</v>
      </c>
      <c r="I29" s="11"/>
      <c r="J29" s="11">
        <v>3</v>
      </c>
      <c r="K29" s="19">
        <f>SUM(H29:J29)</f>
        <v>7</v>
      </c>
      <c r="L29" s="56">
        <f>(7/55)*100</f>
        <v>12.727272727272727</v>
      </c>
      <c r="M29" s="1">
        <v>2</v>
      </c>
      <c r="N29" s="11">
        <v>5</v>
      </c>
      <c r="O29" s="11">
        <v>7</v>
      </c>
      <c r="P29" s="19">
        <f>SUM(M29:O29)</f>
        <v>14</v>
      </c>
      <c r="Q29" s="56">
        <f>(14/75)*100</f>
        <v>18.666666666666668</v>
      </c>
      <c r="R29" s="1"/>
      <c r="S29" s="11"/>
      <c r="T29" s="11">
        <v>1</v>
      </c>
      <c r="U29" s="19">
        <f>SUM(R29:T29)</f>
        <v>1</v>
      </c>
      <c r="V29" s="55">
        <f>(1/84)*100</f>
        <v>1.1904761904761905</v>
      </c>
      <c r="W29" s="92">
        <f>SUM(F29+K29+P29+U29)</f>
        <v>37</v>
      </c>
      <c r="X29" s="74">
        <f>(37/289)*100</f>
        <v>12.802768166089965</v>
      </c>
      <c r="Y29" s="54" t="s">
        <v>35</v>
      </c>
      <c r="Z29" s="39" t="s">
        <v>105</v>
      </c>
    </row>
    <row r="30" spans="1:26" ht="22.5">
      <c r="A30" s="86"/>
      <c r="B30" s="15">
        <v>3</v>
      </c>
      <c r="C30" s="1">
        <v>19</v>
      </c>
      <c r="D30" s="11">
        <v>21</v>
      </c>
      <c r="E30" s="11">
        <v>18</v>
      </c>
      <c r="F30" s="19">
        <f>SUM(C30:E30)</f>
        <v>58</v>
      </c>
      <c r="G30" s="59">
        <f>(58/75)*100</f>
        <v>77.33333333333333</v>
      </c>
      <c r="H30" s="1">
        <v>22</v>
      </c>
      <c r="I30" s="11">
        <v>10</v>
      </c>
      <c r="J30" s="11">
        <v>12</v>
      </c>
      <c r="K30" s="19">
        <f>SUM(H30:J30)</f>
        <v>44</v>
      </c>
      <c r="L30" s="59">
        <f>(44/55)*100</f>
        <v>80</v>
      </c>
      <c r="M30" s="1">
        <v>12</v>
      </c>
      <c r="N30" s="11">
        <v>15</v>
      </c>
      <c r="O30" s="11">
        <v>19</v>
      </c>
      <c r="P30" s="19">
        <f>SUM(M30:O30)</f>
        <v>46</v>
      </c>
      <c r="Q30" s="59">
        <f>(46/75)*100</f>
        <v>61.33333333333333</v>
      </c>
      <c r="R30" s="1">
        <v>20</v>
      </c>
      <c r="S30" s="11">
        <v>22</v>
      </c>
      <c r="T30" s="11">
        <v>24</v>
      </c>
      <c r="U30" s="19">
        <f>SUM(R30:T30)</f>
        <v>66</v>
      </c>
      <c r="V30" s="58">
        <f>(66/84)*100</f>
        <v>78.57142857142857</v>
      </c>
      <c r="W30" s="92">
        <f>SUM(F30+K30+P30+U30)</f>
        <v>214</v>
      </c>
      <c r="X30" s="75">
        <f>(214/289)*100</f>
        <v>74.0484429065744</v>
      </c>
      <c r="Y30" s="57" t="s">
        <v>30</v>
      </c>
      <c r="Z30" s="39" t="s">
        <v>97</v>
      </c>
    </row>
    <row r="31" spans="1:26" ht="22.5">
      <c r="A31" s="86"/>
      <c r="B31" s="15">
        <v>4</v>
      </c>
      <c r="C31" s="1"/>
      <c r="D31" s="2"/>
      <c r="E31" s="11"/>
      <c r="F31" s="19"/>
      <c r="G31" s="23"/>
      <c r="H31" s="1"/>
      <c r="I31" s="11">
        <v>1</v>
      </c>
      <c r="J31" s="2">
        <v>2</v>
      </c>
      <c r="K31" s="19">
        <f>SUM(H31:J31)</f>
        <v>3</v>
      </c>
      <c r="L31" s="23">
        <f>(3/55)*100</f>
        <v>5.454545454545454</v>
      </c>
      <c r="M31" s="1">
        <v>8</v>
      </c>
      <c r="N31" s="11">
        <v>1</v>
      </c>
      <c r="O31" s="2">
        <v>2</v>
      </c>
      <c r="P31" s="19">
        <f>SUM(M31:O31)</f>
        <v>11</v>
      </c>
      <c r="Q31" s="23">
        <f>(11/75)*100</f>
        <v>14.666666666666666</v>
      </c>
      <c r="R31" s="1">
        <v>7</v>
      </c>
      <c r="S31" s="2">
        <v>4</v>
      </c>
      <c r="T31" s="2">
        <v>4</v>
      </c>
      <c r="U31" s="19">
        <f>SUM(R31:T31)</f>
        <v>15</v>
      </c>
      <c r="V31" s="26">
        <f>(15/84)*100</f>
        <v>17.857142857142858</v>
      </c>
      <c r="W31" s="92">
        <f>SUM(F31+K31+P31+U31)</f>
        <v>29</v>
      </c>
      <c r="X31" s="69">
        <f>(20/289)*100</f>
        <v>6.920415224913495</v>
      </c>
      <c r="Y31" s="5" t="s">
        <v>32</v>
      </c>
      <c r="Z31" s="39" t="s">
        <v>59</v>
      </c>
    </row>
    <row r="32" spans="1:27" ht="22.5">
      <c r="A32" s="87"/>
      <c r="B32" s="17">
        <v>5</v>
      </c>
      <c r="C32" s="3"/>
      <c r="D32" s="4"/>
      <c r="E32" s="4"/>
      <c r="F32" s="19"/>
      <c r="G32" s="24"/>
      <c r="H32" s="3"/>
      <c r="I32" s="4"/>
      <c r="J32" s="4"/>
      <c r="K32" s="19"/>
      <c r="L32" s="24"/>
      <c r="M32" s="3">
        <v>1</v>
      </c>
      <c r="N32" s="4"/>
      <c r="O32" s="4"/>
      <c r="P32" s="19">
        <v>1</v>
      </c>
      <c r="Q32" s="24">
        <f>(1/75)*100</f>
        <v>1.3333333333333335</v>
      </c>
      <c r="R32" s="3"/>
      <c r="S32" s="4"/>
      <c r="T32" s="4"/>
      <c r="U32" s="19"/>
      <c r="V32" s="26"/>
      <c r="W32" s="92">
        <f>SUM(F32+K32+P32+U32)</f>
        <v>1</v>
      </c>
      <c r="X32" s="69">
        <f>(1/289)*100</f>
        <v>0.34602076124567477</v>
      </c>
      <c r="Y32" s="5" t="s">
        <v>63</v>
      </c>
      <c r="Z32" s="40"/>
      <c r="AA32">
        <f>SUM(W28:W32)</f>
        <v>289</v>
      </c>
    </row>
    <row r="33" spans="1:26" ht="22.5">
      <c r="A33" s="85" t="s">
        <v>22</v>
      </c>
      <c r="B33" s="13">
        <v>1</v>
      </c>
      <c r="C33" s="6">
        <v>23</v>
      </c>
      <c r="D33" s="7">
        <v>19</v>
      </c>
      <c r="E33" s="7">
        <v>13</v>
      </c>
      <c r="F33" s="19">
        <f>SUM(C33:E33)</f>
        <v>55</v>
      </c>
      <c r="G33" s="22"/>
      <c r="H33" s="6">
        <v>15</v>
      </c>
      <c r="I33" s="7">
        <v>5</v>
      </c>
      <c r="J33" s="7">
        <v>14</v>
      </c>
      <c r="K33" s="19">
        <f>SUM(H33:J33)</f>
        <v>34</v>
      </c>
      <c r="L33" s="22"/>
      <c r="M33" s="6">
        <v>22</v>
      </c>
      <c r="N33" s="7">
        <v>21</v>
      </c>
      <c r="O33" s="7">
        <v>23</v>
      </c>
      <c r="P33" s="19">
        <f>SUM(M33:O33)</f>
        <v>66</v>
      </c>
      <c r="Q33" s="22"/>
      <c r="R33" s="6">
        <v>25</v>
      </c>
      <c r="S33" s="7">
        <v>22</v>
      </c>
      <c r="T33" s="7">
        <v>30</v>
      </c>
      <c r="U33" s="19">
        <f>SUM(R33:T33)</f>
        <v>77</v>
      </c>
      <c r="V33" s="26"/>
      <c r="W33" s="92">
        <f>SUM(F33+K33+P33+U33)</f>
        <v>232</v>
      </c>
      <c r="X33" s="69">
        <f>(232/296*100)</f>
        <v>78.37837837837837</v>
      </c>
      <c r="Y33" s="8" t="s">
        <v>87</v>
      </c>
      <c r="Z33" s="83" t="s">
        <v>72</v>
      </c>
    </row>
    <row r="34" spans="1:26" ht="22.5">
      <c r="A34" s="86"/>
      <c r="B34" s="15">
        <v>2</v>
      </c>
      <c r="C34" s="1">
        <v>3</v>
      </c>
      <c r="D34" s="2">
        <v>7</v>
      </c>
      <c r="E34" s="11">
        <v>8</v>
      </c>
      <c r="F34" s="19">
        <f>SUM(C34:E34)</f>
        <v>18</v>
      </c>
      <c r="G34" s="23"/>
      <c r="H34" s="1">
        <v>10</v>
      </c>
      <c r="I34" s="11">
        <v>3</v>
      </c>
      <c r="J34" s="11">
        <v>4</v>
      </c>
      <c r="K34" s="19">
        <f>SUM(H34:J34)</f>
        <v>17</v>
      </c>
      <c r="L34" s="23"/>
      <c r="M34" s="1">
        <v>1</v>
      </c>
      <c r="N34" s="11">
        <v>3</v>
      </c>
      <c r="O34" s="2">
        <v>6</v>
      </c>
      <c r="P34" s="19">
        <f>SUM(M34:O34)</f>
        <v>10</v>
      </c>
      <c r="Q34" s="23"/>
      <c r="R34" s="1">
        <v>2</v>
      </c>
      <c r="S34" s="2">
        <v>3</v>
      </c>
      <c r="T34" s="11"/>
      <c r="U34" s="19">
        <f>SUM(R34:T34)</f>
        <v>5</v>
      </c>
      <c r="V34" s="26"/>
      <c r="W34" s="92">
        <f>SUM(F34+K34+P34+U34)</f>
        <v>50</v>
      </c>
      <c r="X34" s="69">
        <f>(50/296)*100</f>
        <v>16.89189189189189</v>
      </c>
      <c r="Y34" s="5" t="s">
        <v>82</v>
      </c>
      <c r="Z34" s="39" t="s">
        <v>102</v>
      </c>
    </row>
    <row r="35" spans="1:26" ht="22.5">
      <c r="A35" s="14"/>
      <c r="B35" s="15">
        <v>3</v>
      </c>
      <c r="C35" s="1"/>
      <c r="D35" s="2"/>
      <c r="E35" s="2">
        <v>1</v>
      </c>
      <c r="F35" s="19">
        <f>SUM(C35:E35)</f>
        <v>1</v>
      </c>
      <c r="G35" s="23"/>
      <c r="H35" s="1">
        <v>1</v>
      </c>
      <c r="I35" s="2">
        <v>1</v>
      </c>
      <c r="J35" s="2">
        <v>2</v>
      </c>
      <c r="K35" s="19">
        <f>SUM(H35:J35)</f>
        <v>4</v>
      </c>
      <c r="L35" s="23"/>
      <c r="M35" s="1"/>
      <c r="N35" s="11"/>
      <c r="O35" s="2"/>
      <c r="P35" s="19">
        <f>SUM(M35:O35)</f>
        <v>0</v>
      </c>
      <c r="Q35" s="23"/>
      <c r="R35" s="1"/>
      <c r="S35" s="2">
        <v>1</v>
      </c>
      <c r="T35" s="11"/>
      <c r="U35" s="19">
        <f>SUM(R35:T35)</f>
        <v>1</v>
      </c>
      <c r="V35" s="26"/>
      <c r="W35" s="92">
        <f>SUM(F35+K35+P35+U35)</f>
        <v>6</v>
      </c>
      <c r="X35" s="69">
        <f>(6/296)*100</f>
        <v>2.027027027027027</v>
      </c>
      <c r="Y35" s="5" t="s">
        <v>79</v>
      </c>
      <c r="Z35" s="39" t="s">
        <v>57</v>
      </c>
    </row>
    <row r="36" spans="1:26" ht="22.5">
      <c r="A36" s="14"/>
      <c r="B36" s="15">
        <v>4</v>
      </c>
      <c r="C36" s="1"/>
      <c r="D36" s="2">
        <v>1</v>
      </c>
      <c r="E36" s="2"/>
      <c r="F36" s="19">
        <f>SUM(C36:E36)</f>
        <v>1</v>
      </c>
      <c r="G36" s="23"/>
      <c r="H36" s="1"/>
      <c r="I36" s="2">
        <v>2</v>
      </c>
      <c r="J36" s="2">
        <v>2</v>
      </c>
      <c r="K36" s="19">
        <f>SUM(H36:J36)</f>
        <v>4</v>
      </c>
      <c r="L36" s="23"/>
      <c r="M36" s="1"/>
      <c r="N36" s="11">
        <v>1</v>
      </c>
      <c r="O36" s="2"/>
      <c r="P36" s="19">
        <f>SUM(M36:O36)</f>
        <v>1</v>
      </c>
      <c r="Q36" s="23"/>
      <c r="R36" s="1"/>
      <c r="S36" s="2">
        <v>1</v>
      </c>
      <c r="T36" s="2"/>
      <c r="U36" s="19">
        <f>SUM(R36:T36)</f>
        <v>1</v>
      </c>
      <c r="V36" s="26"/>
      <c r="W36" s="92">
        <f>SUM(F36+K36+P36+U36)</f>
        <v>7</v>
      </c>
      <c r="X36" s="69">
        <f>(7/296)*100</f>
        <v>2.364864864864865</v>
      </c>
      <c r="Y36" s="5" t="s">
        <v>81</v>
      </c>
      <c r="Z36" s="39"/>
    </row>
    <row r="37" spans="1:27" ht="22.5">
      <c r="A37" s="16"/>
      <c r="B37" s="17">
        <v>5</v>
      </c>
      <c r="C37" s="3"/>
      <c r="D37" s="4"/>
      <c r="E37" s="4"/>
      <c r="F37" s="19"/>
      <c r="G37" s="24"/>
      <c r="H37" s="3"/>
      <c r="I37" s="4">
        <v>1</v>
      </c>
      <c r="J37" s="4"/>
      <c r="K37" s="19">
        <f>SUM(H37:J37)</f>
        <v>1</v>
      </c>
      <c r="L37" s="24"/>
      <c r="M37" s="3"/>
      <c r="N37" s="4"/>
      <c r="O37" s="4"/>
      <c r="P37" s="19">
        <f>SUM(M37:O37)</f>
        <v>0</v>
      </c>
      <c r="Q37" s="24"/>
      <c r="R37" s="3"/>
      <c r="S37" s="4"/>
      <c r="T37" s="4"/>
      <c r="U37" s="19">
        <f>SUM(R37:T37)</f>
        <v>0</v>
      </c>
      <c r="V37" s="26"/>
      <c r="W37" s="92">
        <f>SUM(F37+K37+P37+U37)</f>
        <v>1</v>
      </c>
      <c r="X37" s="69">
        <f>(1/296)*100</f>
        <v>0.33783783783783783</v>
      </c>
      <c r="Y37" s="5" t="s">
        <v>85</v>
      </c>
      <c r="Z37" s="40"/>
      <c r="AA37">
        <f>SUM(W33:W37)</f>
        <v>296</v>
      </c>
    </row>
    <row r="38" spans="1:26" ht="22.5">
      <c r="A38" s="85" t="s">
        <v>15</v>
      </c>
      <c r="B38" s="13">
        <v>1</v>
      </c>
      <c r="C38" s="6">
        <v>12</v>
      </c>
      <c r="D38" s="7">
        <v>16</v>
      </c>
      <c r="E38" s="7">
        <v>10</v>
      </c>
      <c r="F38" s="19">
        <f>SUM(C38:E38)</f>
        <v>38</v>
      </c>
      <c r="G38" s="61">
        <f>(38/75)*100</f>
        <v>50.66666666666667</v>
      </c>
      <c r="H38" s="6">
        <v>10</v>
      </c>
      <c r="I38" s="7">
        <v>3</v>
      </c>
      <c r="J38" s="7">
        <v>5</v>
      </c>
      <c r="K38" s="19">
        <f>SUM(H38:J38)</f>
        <v>18</v>
      </c>
      <c r="L38" s="61">
        <f>(18/60)*100</f>
        <v>30</v>
      </c>
      <c r="M38" s="6">
        <v>8</v>
      </c>
      <c r="N38" s="7">
        <v>3</v>
      </c>
      <c r="O38" s="7">
        <v>3</v>
      </c>
      <c r="P38" s="19">
        <f>SUM(M38:O38)</f>
        <v>14</v>
      </c>
      <c r="Q38" s="61">
        <f>(14/76)*100</f>
        <v>18.421052631578945</v>
      </c>
      <c r="R38" s="6">
        <v>2</v>
      </c>
      <c r="S38" s="7">
        <v>1</v>
      </c>
      <c r="T38" s="7">
        <v>9</v>
      </c>
      <c r="U38" s="19">
        <f>SUM(R38:T38)</f>
        <v>12</v>
      </c>
      <c r="V38" s="60">
        <f>(12/84)*100</f>
        <v>14.285714285714285</v>
      </c>
      <c r="W38" s="92">
        <f>SUM(F38+K38+P38+U38)</f>
        <v>82</v>
      </c>
      <c r="X38" s="76">
        <f>(83/295)*100</f>
        <v>28.135593220338983</v>
      </c>
      <c r="Y38" s="38" t="s">
        <v>68</v>
      </c>
      <c r="Z38" s="82" t="s">
        <v>67</v>
      </c>
    </row>
    <row r="39" spans="1:26" ht="22.5">
      <c r="A39" s="86"/>
      <c r="B39" s="15">
        <v>2</v>
      </c>
      <c r="C39" s="1">
        <v>8</v>
      </c>
      <c r="D39" s="2">
        <v>9</v>
      </c>
      <c r="E39" s="2">
        <v>12</v>
      </c>
      <c r="F39" s="19">
        <f>SUM(C39:E39)</f>
        <v>29</v>
      </c>
      <c r="G39" s="47">
        <f>(29/75)*100</f>
        <v>38.666666666666664</v>
      </c>
      <c r="H39" s="1">
        <v>5</v>
      </c>
      <c r="I39" s="11">
        <v>5</v>
      </c>
      <c r="J39" s="11">
        <v>11</v>
      </c>
      <c r="K39" s="19">
        <f>SUM(H39:J39)</f>
        <v>21</v>
      </c>
      <c r="L39" s="47">
        <f>(21/60)*100</f>
        <v>35</v>
      </c>
      <c r="M39" s="1">
        <v>10</v>
      </c>
      <c r="N39" s="11">
        <v>13</v>
      </c>
      <c r="O39" s="11">
        <v>15</v>
      </c>
      <c r="P39" s="19">
        <f>SUM(M39:O39)</f>
        <v>38</v>
      </c>
      <c r="Q39" s="47">
        <f>(38/76)*100</f>
        <v>50</v>
      </c>
      <c r="R39" s="1">
        <v>4</v>
      </c>
      <c r="S39" s="11">
        <v>6</v>
      </c>
      <c r="T39" s="11">
        <v>11</v>
      </c>
      <c r="U39" s="19">
        <f>SUM(R39:T39)</f>
        <v>21</v>
      </c>
      <c r="V39" s="46">
        <f>(21/84)*100</f>
        <v>25</v>
      </c>
      <c r="W39" s="92">
        <f>SUM(F39+K39+P39+U39)</f>
        <v>109</v>
      </c>
      <c r="X39" s="77">
        <f>(109/295)*100</f>
        <v>36.94915254237288</v>
      </c>
      <c r="Y39" s="45" t="s">
        <v>34</v>
      </c>
      <c r="Z39" s="39" t="s">
        <v>95</v>
      </c>
    </row>
    <row r="40" spans="1:26" ht="22.5">
      <c r="A40" s="86"/>
      <c r="B40" s="15">
        <v>3</v>
      </c>
      <c r="C40" s="1">
        <v>5</v>
      </c>
      <c r="D40" s="2">
        <v>2</v>
      </c>
      <c r="E40" s="2"/>
      <c r="F40" s="19">
        <f>SUM(C40:E40)</f>
        <v>7</v>
      </c>
      <c r="G40" s="64">
        <f>(7/75)*100</f>
        <v>9.333333333333334</v>
      </c>
      <c r="H40" s="1">
        <v>11</v>
      </c>
      <c r="I40" s="2">
        <v>4</v>
      </c>
      <c r="J40" s="2">
        <v>4</v>
      </c>
      <c r="K40" s="19">
        <f>SUM(H40:J40)</f>
        <v>19</v>
      </c>
      <c r="L40" s="64">
        <f>(19/60)*100</f>
        <v>31.666666666666664</v>
      </c>
      <c r="M40" s="1">
        <v>5</v>
      </c>
      <c r="N40" s="11">
        <v>8</v>
      </c>
      <c r="O40" s="11">
        <v>11</v>
      </c>
      <c r="P40" s="19">
        <f>SUM(M40:O40)</f>
        <v>24</v>
      </c>
      <c r="Q40" s="64">
        <f>(24/76)*100</f>
        <v>31.57894736842105</v>
      </c>
      <c r="R40" s="1">
        <v>21</v>
      </c>
      <c r="S40" s="11">
        <v>19</v>
      </c>
      <c r="T40" s="11">
        <v>10</v>
      </c>
      <c r="U40" s="19">
        <f>SUM(R40:T40)</f>
        <v>50</v>
      </c>
      <c r="V40" s="63">
        <f>(50/84)*100</f>
        <v>59.523809523809526</v>
      </c>
      <c r="W40" s="92">
        <f>SUM(F40+K40+P40+U40)</f>
        <v>100</v>
      </c>
      <c r="X40" s="78">
        <f>(100/295)*100</f>
        <v>33.89830508474576</v>
      </c>
      <c r="Y40" s="62" t="s">
        <v>29</v>
      </c>
      <c r="Z40" s="39" t="s">
        <v>96</v>
      </c>
    </row>
    <row r="41" spans="1:27" ht="22.5">
      <c r="A41" s="87"/>
      <c r="B41" s="17">
        <v>4</v>
      </c>
      <c r="C41" s="3">
        <v>1</v>
      </c>
      <c r="D41" s="4"/>
      <c r="E41" s="4"/>
      <c r="F41" s="19">
        <f>SUM(C41:E41)</f>
        <v>1</v>
      </c>
      <c r="G41" s="24">
        <f>(1/75)*100</f>
        <v>1.3333333333333335</v>
      </c>
      <c r="H41" s="3"/>
      <c r="I41" s="4"/>
      <c r="J41" s="4">
        <v>2</v>
      </c>
      <c r="K41" s="19">
        <f>SUM(H41:J41)</f>
        <v>2</v>
      </c>
      <c r="L41" s="65">
        <f>(2/60)*193</f>
        <v>6.433333333333334</v>
      </c>
      <c r="M41" s="3"/>
      <c r="N41" s="4"/>
      <c r="O41" s="4"/>
      <c r="P41" s="19"/>
      <c r="Q41" s="24"/>
      <c r="R41" s="3"/>
      <c r="S41" s="4">
        <v>1</v>
      </c>
      <c r="T41" s="4"/>
      <c r="U41" s="19">
        <f>SUM(R41:T41)</f>
        <v>1</v>
      </c>
      <c r="V41" s="26">
        <f>(1/84)*100</f>
        <v>1.1904761904761905</v>
      </c>
      <c r="W41" s="92">
        <f>SUM(F41+K41+P41+U41)</f>
        <v>4</v>
      </c>
      <c r="X41" s="69">
        <f>(4/295)*100</f>
        <v>1.3559322033898304</v>
      </c>
      <c r="Y41" s="5" t="s">
        <v>62</v>
      </c>
      <c r="Z41" s="40"/>
      <c r="AA41">
        <f>SUM(W38:W41)</f>
        <v>295</v>
      </c>
    </row>
    <row r="42" spans="1:26" ht="22.5">
      <c r="A42" s="85" t="s">
        <v>20</v>
      </c>
      <c r="B42" s="13">
        <v>1</v>
      </c>
      <c r="C42" s="6">
        <v>20</v>
      </c>
      <c r="D42" s="7">
        <v>21</v>
      </c>
      <c r="E42" s="7">
        <v>17</v>
      </c>
      <c r="F42" s="19">
        <f>SUM(C42:E42)</f>
        <v>58</v>
      </c>
      <c r="G42" s="22"/>
      <c r="H42" s="6">
        <v>17</v>
      </c>
      <c r="I42" s="7">
        <v>11</v>
      </c>
      <c r="J42" s="7">
        <v>11</v>
      </c>
      <c r="K42" s="19">
        <f>SUM(H42:J42)</f>
        <v>39</v>
      </c>
      <c r="L42" s="22"/>
      <c r="M42" s="6">
        <v>18</v>
      </c>
      <c r="N42" s="7">
        <v>9</v>
      </c>
      <c r="O42" s="7">
        <v>12</v>
      </c>
      <c r="P42" s="19">
        <f>SUM(M42:O42)</f>
        <v>39</v>
      </c>
      <c r="Q42" s="22"/>
      <c r="R42" s="6">
        <v>19</v>
      </c>
      <c r="S42" s="7">
        <v>12</v>
      </c>
      <c r="T42" s="7">
        <v>17</v>
      </c>
      <c r="U42" s="19">
        <f>SUM(R42:T42)</f>
        <v>48</v>
      </c>
      <c r="V42" s="26"/>
      <c r="W42" s="92">
        <f>SUM(F42+K42+P42+U42)</f>
        <v>184</v>
      </c>
      <c r="X42" s="69">
        <f>(184/292)*100</f>
        <v>63.013698630136986</v>
      </c>
      <c r="Y42" s="8" t="s">
        <v>7</v>
      </c>
      <c r="Z42" s="83" t="s">
        <v>75</v>
      </c>
    </row>
    <row r="43" spans="1:26" ht="22.5">
      <c r="A43" s="14"/>
      <c r="B43" s="15">
        <v>2</v>
      </c>
      <c r="C43" s="1">
        <v>6</v>
      </c>
      <c r="D43" s="2">
        <v>6</v>
      </c>
      <c r="E43" s="11">
        <v>5</v>
      </c>
      <c r="F43" s="19">
        <f>SUM(C43:E43)</f>
        <v>17</v>
      </c>
      <c r="G43" s="23"/>
      <c r="H43" s="1">
        <v>9</v>
      </c>
      <c r="I43" s="11">
        <v>1</v>
      </c>
      <c r="J43" s="11">
        <v>6</v>
      </c>
      <c r="K43" s="19">
        <f>SUM(H43:J43)</f>
        <v>16</v>
      </c>
      <c r="L43" s="23"/>
      <c r="M43" s="1">
        <v>5</v>
      </c>
      <c r="N43" s="11">
        <v>17</v>
      </c>
      <c r="O43" s="11">
        <v>17</v>
      </c>
      <c r="P43" s="19">
        <f>SUM(M43:O43)</f>
        <v>39</v>
      </c>
      <c r="Q43" s="23"/>
      <c r="R43" s="1">
        <v>8</v>
      </c>
      <c r="S43" s="11">
        <v>15</v>
      </c>
      <c r="T43" s="11">
        <v>12</v>
      </c>
      <c r="U43" s="19">
        <f>SUM(R43:T43)</f>
        <v>35</v>
      </c>
      <c r="V43" s="26"/>
      <c r="W43" s="92">
        <f>SUM(F43+K43+P43+U43)</f>
        <v>107</v>
      </c>
      <c r="X43" s="69">
        <f>(107/292)*100</f>
        <v>36.64383561643836</v>
      </c>
      <c r="Y43" s="5" t="s">
        <v>29</v>
      </c>
      <c r="Z43" s="39" t="s">
        <v>61</v>
      </c>
    </row>
    <row r="44" spans="1:27" ht="22.5">
      <c r="A44" s="16"/>
      <c r="B44" s="17">
        <v>3</v>
      </c>
      <c r="C44" s="1"/>
      <c r="D44" s="2"/>
      <c r="E44" s="2"/>
      <c r="F44" s="19"/>
      <c r="G44" s="23"/>
      <c r="H44" s="1">
        <v>0</v>
      </c>
      <c r="I44" s="2"/>
      <c r="J44" s="2"/>
      <c r="K44" s="19">
        <f>SUM(H44:J44)</f>
        <v>0</v>
      </c>
      <c r="L44" s="23"/>
      <c r="M44" s="1"/>
      <c r="N44" s="2"/>
      <c r="O44" s="11"/>
      <c r="P44" s="19">
        <f>SUM(M44:O44)</f>
        <v>0</v>
      </c>
      <c r="Q44" s="23"/>
      <c r="R44" s="1"/>
      <c r="S44" s="2"/>
      <c r="T44" s="11">
        <v>1</v>
      </c>
      <c r="U44" s="19">
        <f>SUM(R44:T44)</f>
        <v>1</v>
      </c>
      <c r="V44" s="26"/>
      <c r="W44" s="92">
        <f>SUM(F44+K44+P44+U44)</f>
        <v>1</v>
      </c>
      <c r="X44" s="69">
        <f>(1/292)*100</f>
        <v>0.3424657534246575</v>
      </c>
      <c r="Y44" s="5" t="s">
        <v>74</v>
      </c>
      <c r="Z44" s="39" t="s">
        <v>54</v>
      </c>
      <c r="AA44">
        <f>SUM(W42:W44)</f>
        <v>292</v>
      </c>
    </row>
    <row r="45" spans="1:26" ht="275.25" customHeight="1">
      <c r="A45" s="103" t="s">
        <v>18</v>
      </c>
      <c r="B45" s="18" t="s">
        <v>40</v>
      </c>
      <c r="C45" s="95" t="s">
        <v>46</v>
      </c>
      <c r="D45" s="96"/>
      <c r="E45" s="96"/>
      <c r="F45" s="97"/>
      <c r="G45" s="18" t="s">
        <v>40</v>
      </c>
      <c r="H45" s="95" t="s">
        <v>1</v>
      </c>
      <c r="I45" s="96"/>
      <c r="J45" s="96"/>
      <c r="K45" s="97"/>
      <c r="L45" s="18" t="s">
        <v>40</v>
      </c>
      <c r="M45" s="95" t="s">
        <v>51</v>
      </c>
      <c r="N45" s="96"/>
      <c r="O45" s="96"/>
      <c r="P45" s="97"/>
      <c r="Q45" s="18" t="s">
        <v>40</v>
      </c>
      <c r="R45" s="95" t="s">
        <v>44</v>
      </c>
      <c r="S45" s="96"/>
      <c r="T45" s="96"/>
      <c r="U45" s="97"/>
      <c r="V45" s="21"/>
      <c r="W45" s="9"/>
      <c r="X45" s="9"/>
      <c r="Y45" s="9"/>
      <c r="Z45" s="9"/>
    </row>
    <row r="46" spans="1:26" ht="345" customHeight="1">
      <c r="A46" s="103"/>
      <c r="B46" s="18" t="s">
        <v>26</v>
      </c>
      <c r="C46" s="95" t="s">
        <v>42</v>
      </c>
      <c r="D46" s="96"/>
      <c r="E46" s="96"/>
      <c r="F46" s="97"/>
      <c r="G46" s="18" t="s">
        <v>26</v>
      </c>
      <c r="H46" s="95" t="s">
        <v>4</v>
      </c>
      <c r="I46" s="96"/>
      <c r="J46" s="96"/>
      <c r="K46" s="97"/>
      <c r="L46" s="18" t="s">
        <v>26</v>
      </c>
      <c r="M46" s="95" t="s">
        <v>5</v>
      </c>
      <c r="N46" s="96"/>
      <c r="O46" s="96"/>
      <c r="P46" s="97"/>
      <c r="Q46" s="18" t="s">
        <v>26</v>
      </c>
      <c r="R46" s="95" t="s">
        <v>45</v>
      </c>
      <c r="S46" s="96"/>
      <c r="T46" s="96"/>
      <c r="U46" s="97"/>
      <c r="V46" s="21"/>
      <c r="W46" s="9"/>
      <c r="X46" s="9"/>
      <c r="Y46" s="9"/>
      <c r="Z46" s="9"/>
    </row>
    <row r="47" spans="1:26" ht="336" customHeight="1">
      <c r="A47" s="103"/>
      <c r="B47" s="18" t="s">
        <v>39</v>
      </c>
      <c r="C47" s="95" t="s">
        <v>3</v>
      </c>
      <c r="D47" s="96"/>
      <c r="E47" s="96"/>
      <c r="F47" s="97"/>
      <c r="G47" s="18" t="s">
        <v>39</v>
      </c>
      <c r="H47" s="95" t="s">
        <v>50</v>
      </c>
      <c r="I47" s="96"/>
      <c r="J47" s="96"/>
      <c r="K47" s="97"/>
      <c r="L47" s="18" t="s">
        <v>39</v>
      </c>
      <c r="M47" s="95" t="s">
        <v>60</v>
      </c>
      <c r="N47" s="96"/>
      <c r="O47" s="96"/>
      <c r="P47" s="97"/>
      <c r="Q47" s="18" t="s">
        <v>39</v>
      </c>
      <c r="R47" s="95" t="s">
        <v>0</v>
      </c>
      <c r="S47" s="96"/>
      <c r="T47" s="96"/>
      <c r="U47" s="97"/>
      <c r="V47" s="21"/>
      <c r="W47" s="9"/>
      <c r="X47" s="9"/>
      <c r="Y47" s="9"/>
      <c r="Z47" s="9"/>
    </row>
    <row r="48" spans="2:19" ht="20.65">
      <c r="B48" s="111" t="s">
        <v>49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1:26" ht="169.5" customHeight="1">
      <c r="A49" s="113" t="s">
        <v>84</v>
      </c>
      <c r="B49" s="113"/>
      <c r="C49" s="113"/>
      <c r="D49" s="113"/>
      <c r="E49" s="114" t="s">
        <v>2</v>
      </c>
      <c r="F49" s="115"/>
      <c r="G49" s="115"/>
      <c r="H49" s="115"/>
      <c r="I49" s="115"/>
      <c r="J49" s="115"/>
      <c r="K49" s="115"/>
      <c r="L49" s="115"/>
      <c r="M49" s="116" t="s">
        <v>52</v>
      </c>
      <c r="N49" s="116"/>
      <c r="O49" s="116"/>
      <c r="P49" s="114" t="s">
        <v>47</v>
      </c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</sheetData>
  <mergeCells count="29">
    <mergeCell ref="A2:Z2"/>
    <mergeCell ref="C47:F47"/>
    <mergeCell ref="H47:K47"/>
    <mergeCell ref="M47:P47"/>
    <mergeCell ref="R47:U47"/>
    <mergeCell ref="C45:F45"/>
    <mergeCell ref="H45:K45"/>
    <mergeCell ref="M45:P45"/>
    <mergeCell ref="W4:W5"/>
    <mergeCell ref="R45:U45"/>
    <mergeCell ref="C46:F46"/>
    <mergeCell ref="H46:K46"/>
    <mergeCell ref="Z4:Z5"/>
    <mergeCell ref="X4:X5"/>
    <mergeCell ref="Y4:Y5"/>
    <mergeCell ref="A45:A47"/>
    <mergeCell ref="A4:A5"/>
    <mergeCell ref="B4:B5"/>
    <mergeCell ref="M46:P46"/>
    <mergeCell ref="R46:U46"/>
    <mergeCell ref="C4:G4"/>
    <mergeCell ref="H4:L4"/>
    <mergeCell ref="M4:Q4"/>
    <mergeCell ref="B48:S48"/>
    <mergeCell ref="R4:V4"/>
    <mergeCell ref="A49:D49"/>
    <mergeCell ref="E49:L49"/>
    <mergeCell ref="M49:O49"/>
    <mergeCell ref="P49:Z4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3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2015-06-29T03:59:17Z</cp:lastPrinted>
  <dcterms:created xsi:type="dcterms:W3CDTF">2015-06-25T06:33:58Z</dcterms:created>
  <dcterms:modified xsi:type="dcterms:W3CDTF">2019-08-28T06:05:35Z</dcterms:modified>
  <cp:category/>
  <cp:version/>
  <cp:contentType/>
  <cp:contentStatus/>
  <cp:revision>106</cp:revision>
</cp:coreProperties>
</file>